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cityofcapetowngov.sharepoint.com/sites/team-MyCiTiMC/NEW STOPS/20260908 New Timetables Observatory 101 102 104 214 (a b c) 215 216 244 T01 (26 September)/Timetables (edited)/"/>
    </mc:Choice>
  </mc:AlternateContent>
  <xr:revisionPtr revIDLastSave="12" documentId="8_{8C2260B3-B2C3-4EEB-BF07-EAF0E5F1B498}" xr6:coauthVersionLast="47" xr6:coauthVersionMax="47" xr10:uidLastSave="{8727940C-ADE8-4BB1-80DB-1650F53BA025}"/>
  <bookViews>
    <workbookView xWindow="-108" yWindow="-108" windowWidth="23256" windowHeight="12456" firstSheet="1" activeTab="1" xr2:uid="{00000000-000D-0000-FFFF-FFFF00000000}"/>
  </bookViews>
  <sheets>
    <sheet name="Input" sheetId="5" state="hidden" r:id="rId1"/>
    <sheet name="111 (Mo-Sun)" sheetId="1" r:id="rId2"/>
  </sheets>
  <definedNames>
    <definedName name="_xlnm._FilterDatabase" localSheetId="0" hidden="1">Input!$B$21:$H$33</definedName>
    <definedName name="_xlnm.Print_Area" localSheetId="1">'111 (Mo-Sun)'!$A$1:$U$34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2" i="1"/>
  <c r="H10" i="5"/>
  <c r="I10" i="5"/>
  <c r="J10" i="5"/>
  <c r="K10" i="5"/>
  <c r="K11" i="5" s="1"/>
  <c r="K12" i="5" s="1"/>
  <c r="L10" i="5"/>
  <c r="M10" i="5"/>
  <c r="N10" i="5"/>
  <c r="H11" i="5"/>
  <c r="H12" i="5" s="1"/>
  <c r="I11" i="5"/>
  <c r="I12" i="5" s="1"/>
  <c r="J11" i="5"/>
  <c r="J12" i="5" s="1"/>
  <c r="L11" i="5"/>
  <c r="L12" i="5" s="1"/>
  <c r="M11" i="5"/>
  <c r="N11" i="5"/>
  <c r="M12" i="5"/>
  <c r="M17" i="5" s="1"/>
  <c r="N12" i="5"/>
  <c r="N17" i="5" s="1"/>
  <c r="H15" i="5"/>
  <c r="H16" i="5" s="1"/>
  <c r="I15" i="5"/>
  <c r="I16" i="5" s="1"/>
  <c r="J15" i="5"/>
  <c r="J19" i="5" s="1"/>
  <c r="K15" i="5"/>
  <c r="K16" i="5" s="1"/>
  <c r="L15" i="5"/>
  <c r="L19" i="5" s="1"/>
  <c r="M15" i="5"/>
  <c r="M16" i="5" s="1"/>
  <c r="N15" i="5"/>
  <c r="J16" i="5"/>
  <c r="N16" i="5"/>
  <c r="H18" i="5"/>
  <c r="I18" i="5"/>
  <c r="J18" i="5"/>
  <c r="K18" i="5"/>
  <c r="L18" i="5"/>
  <c r="M18" i="5"/>
  <c r="N18" i="5"/>
  <c r="H19" i="5"/>
  <c r="I19" i="5"/>
  <c r="N19" i="5"/>
  <c r="H23" i="5"/>
  <c r="H24" i="5"/>
  <c r="H25" i="5"/>
  <c r="H26" i="5"/>
  <c r="H27" i="5"/>
  <c r="H28" i="5"/>
  <c r="H29" i="5"/>
  <c r="H30" i="5"/>
  <c r="H31" i="5"/>
  <c r="H32" i="5"/>
  <c r="H33" i="5"/>
  <c r="H22" i="5"/>
  <c r="K13" i="5" l="1"/>
  <c r="K17" i="5"/>
  <c r="J17" i="5"/>
  <c r="J13" i="5"/>
  <c r="L17" i="5"/>
  <c r="L13" i="5"/>
  <c r="I17" i="5"/>
  <c r="I13" i="5"/>
  <c r="H13" i="5"/>
  <c r="H17" i="5"/>
  <c r="N13" i="5"/>
  <c r="M13" i="5"/>
  <c r="M19" i="5"/>
  <c r="K19" i="5"/>
  <c r="L16" i="5"/>
  <c r="C23" i="5" l="1"/>
  <c r="C24" i="5"/>
  <c r="C25" i="5"/>
  <c r="C26" i="5"/>
  <c r="C27" i="5"/>
  <c r="C28" i="5"/>
  <c r="C29" i="5"/>
  <c r="C30" i="5"/>
  <c r="C31" i="5"/>
  <c r="C32" i="5"/>
  <c r="C33" i="5"/>
  <c r="B23" i="5"/>
  <c r="B24" i="5"/>
  <c r="B25" i="5"/>
  <c r="B26" i="5"/>
  <c r="B27" i="5"/>
  <c r="B28" i="5"/>
  <c r="B29" i="5"/>
  <c r="B30" i="5"/>
  <c r="B31" i="5"/>
  <c r="B32" i="5"/>
  <c r="B33" i="5"/>
  <c r="C22" i="5"/>
  <c r="B22" i="5"/>
  <c r="O18" i="5"/>
  <c r="G18" i="5"/>
  <c r="F18" i="5"/>
  <c r="E18" i="5"/>
  <c r="D18" i="5"/>
  <c r="C18" i="5"/>
  <c r="O15" i="5"/>
  <c r="O19" i="5" s="1"/>
  <c r="G15" i="5"/>
  <c r="G16" i="5" s="1"/>
  <c r="F15" i="5"/>
  <c r="F16" i="5" s="1"/>
  <c r="E15" i="5"/>
  <c r="E16" i="5" s="1"/>
  <c r="D15" i="5"/>
  <c r="D19" i="5" s="1"/>
  <c r="C15" i="5"/>
  <c r="C19" i="5" s="1"/>
  <c r="R14" i="5"/>
  <c r="O10" i="5"/>
  <c r="O11" i="5" s="1"/>
  <c r="O12" i="5" s="1"/>
  <c r="G10" i="5"/>
  <c r="G11" i="5" s="1"/>
  <c r="G12" i="5" s="1"/>
  <c r="F10" i="5"/>
  <c r="F11" i="5" s="1"/>
  <c r="F12" i="5" s="1"/>
  <c r="E10" i="5"/>
  <c r="D10" i="5"/>
  <c r="D11" i="5" s="1"/>
  <c r="D12" i="5" s="1"/>
  <c r="C10" i="5"/>
  <c r="C11" i="5" s="1"/>
  <c r="R9" i="5"/>
  <c r="R8" i="5"/>
  <c r="U7" i="5"/>
  <c r="S7" i="5"/>
  <c r="B7" i="5"/>
  <c r="B17" i="5" s="1"/>
  <c r="E19" i="5" l="1"/>
  <c r="B8" i="5"/>
  <c r="F19" i="5"/>
  <c r="G19" i="5"/>
  <c r="R18" i="5"/>
  <c r="R10" i="5"/>
  <c r="B18" i="5"/>
  <c r="B19" i="5"/>
  <c r="D17" i="5"/>
  <c r="D13" i="5"/>
  <c r="F13" i="5"/>
  <c r="F17" i="5"/>
  <c r="G13" i="5"/>
  <c r="G17" i="5"/>
  <c r="O17" i="5"/>
  <c r="O13" i="5"/>
  <c r="E11" i="5"/>
  <c r="C12" i="5"/>
  <c r="R15" i="5"/>
  <c r="O16" i="5"/>
  <c r="C16" i="5"/>
  <c r="D16" i="5"/>
  <c r="R19" i="5" l="1"/>
  <c r="R16" i="5"/>
  <c r="C17" i="5"/>
  <c r="C13" i="5"/>
  <c r="E12" i="5"/>
  <c r="R12" i="5" s="1"/>
  <c r="R11" i="5"/>
  <c r="E13" i="5" l="1"/>
  <c r="E17" i="5"/>
  <c r="Q15" i="5" s="1"/>
  <c r="P15" i="5" s="1"/>
  <c r="R17" i="5" l="1"/>
  <c r="Q9" i="5"/>
  <c r="P9" i="5" s="1"/>
  <c r="Q12" i="5"/>
  <c r="P12" i="5" s="1"/>
  <c r="Q17" i="5"/>
  <c r="Q10" i="5"/>
  <c r="P10" i="5" s="1"/>
  <c r="Q18" i="5"/>
  <c r="P18" i="5" s="1"/>
  <c r="Q8" i="5"/>
  <c r="P8" i="5" s="1"/>
  <c r="Q19" i="5"/>
  <c r="P19" i="5" s="1"/>
  <c r="Q14" i="5"/>
  <c r="P14" i="5" s="1"/>
  <c r="Q11" i="5"/>
  <c r="P11" i="5" s="1"/>
  <c r="Q16" i="5"/>
  <c r="P16" i="5" s="1"/>
  <c r="Q13" i="5"/>
  <c r="R13" i="5"/>
  <c r="P17" i="5" l="1"/>
  <c r="Y13" i="5"/>
  <c r="Y14" i="5" s="1"/>
  <c r="Y15" i="5" s="1"/>
  <c r="V17" i="5"/>
  <c r="V18" i="5" s="1"/>
  <c r="W17" i="5"/>
  <c r="P13" i="5"/>
  <c r="V19" i="5" l="1"/>
  <c r="X17" i="5"/>
  <c r="W18" i="5"/>
  <c r="W19" i="5" s="1"/>
  <c r="X18" i="5" l="1"/>
  <c r="X19" i="5" s="1"/>
  <c r="V13" i="5" l="1"/>
  <c r="T7" i="5"/>
  <c r="V14" i="5" l="1"/>
  <c r="X13" i="5"/>
  <c r="V15" i="5" l="1"/>
  <c r="X15" i="5" s="1"/>
  <c r="X14" i="5"/>
</calcChain>
</file>

<file path=xl/sharedStrings.xml><?xml version="1.0" encoding="utf-8"?>
<sst xmlns="http://schemas.openxmlformats.org/spreadsheetml/2006/main" count="181" uniqueCount="92">
  <si>
    <t>VOC</t>
  </si>
  <si>
    <t>TPI</t>
  </si>
  <si>
    <t>Civic Centre</t>
  </si>
  <si>
    <t>Adderley</t>
  </si>
  <si>
    <t>Dorp</t>
  </si>
  <si>
    <t>Upper Long</t>
  </si>
  <si>
    <t>ADLEY</t>
  </si>
  <si>
    <t>CIVIC</t>
  </si>
  <si>
    <t>DORP</t>
  </si>
  <si>
    <t>UPLNG</t>
  </si>
  <si>
    <t>Annandale</t>
  </si>
  <si>
    <t>ANDAL</t>
  </si>
  <si>
    <t>Exner</t>
  </si>
  <si>
    <t>EXNER</t>
  </si>
  <si>
    <t>Gardenia</t>
  </si>
  <si>
    <t>GRDNA</t>
  </si>
  <si>
    <t>Gardens</t>
  </si>
  <si>
    <t>GRDNS</t>
  </si>
  <si>
    <t>Government Ave</t>
  </si>
  <si>
    <t>GOVERN</t>
  </si>
  <si>
    <t>Herzlia</t>
  </si>
  <si>
    <t>HRZLA</t>
  </si>
  <si>
    <t>Longmarket</t>
  </si>
  <si>
    <t>LONGMKT</t>
  </si>
  <si>
    <t>Lower Buitenkant</t>
  </si>
  <si>
    <t>LWBKT</t>
  </si>
  <si>
    <t>Michaelis</t>
  </si>
  <si>
    <t>MICHAEL</t>
  </si>
  <si>
    <t>Mid Long</t>
  </si>
  <si>
    <t>MDLNG</t>
  </si>
  <si>
    <t>Nazareth</t>
  </si>
  <si>
    <t>NZRTH</t>
  </si>
  <si>
    <t>Roeland</t>
  </si>
  <si>
    <t>ROLND</t>
  </si>
  <si>
    <t>Roodehek</t>
  </si>
  <si>
    <t>RODHK</t>
  </si>
  <si>
    <t>St James</t>
  </si>
  <si>
    <t>STJMS</t>
  </si>
  <si>
    <t>Upper Buitenkant</t>
  </si>
  <si>
    <t>UPBKT</t>
  </si>
  <si>
    <t>Wexford</t>
  </si>
  <si>
    <t>WXFRD</t>
  </si>
  <si>
    <t>dep.</t>
  </si>
  <si>
    <t>arr.</t>
  </si>
  <si>
    <t>Route</t>
  </si>
  <si>
    <t>9m</t>
  </si>
  <si>
    <t>Bus Type</t>
  </si>
  <si>
    <t>Route Name</t>
  </si>
  <si>
    <t>Lower Plein</t>
  </si>
  <si>
    <t>LWRPLN</t>
  </si>
  <si>
    <t xml:space="preserve">Route </t>
  </si>
  <si>
    <t>Timetable effective</t>
  </si>
  <si>
    <t>DAILY LIVE KMS</t>
  </si>
  <si>
    <t>DAILY POS KMS</t>
  </si>
  <si>
    <t>DAILY TOTAL</t>
  </si>
  <si>
    <t>Mon</t>
  </si>
  <si>
    <t>Tue</t>
  </si>
  <si>
    <t>Wed</t>
  </si>
  <si>
    <t>Thu</t>
  </si>
  <si>
    <t>PEAK BUS</t>
  </si>
  <si>
    <t>Fri</t>
  </si>
  <si>
    <t>WKDAY</t>
  </si>
  <si>
    <t>Sat</t>
  </si>
  <si>
    <t>SAT</t>
  </si>
  <si>
    <t>Sun</t>
  </si>
  <si>
    <t>SUN &amp; P/H</t>
  </si>
  <si>
    <t>P/H</t>
  </si>
  <si>
    <t>KILOMETERS</t>
  </si>
  <si>
    <t>LIVE</t>
  </si>
  <si>
    <t>DEPOT</t>
  </si>
  <si>
    <t>TOTAL</t>
  </si>
  <si>
    <t>Direction</t>
  </si>
  <si>
    <t>Peak</t>
  </si>
  <si>
    <t>BLOCK</t>
  </si>
  <si>
    <t>Depart</t>
  </si>
  <si>
    <t>F</t>
  </si>
  <si>
    <t>am</t>
  </si>
  <si>
    <t>Count of BLOCK</t>
  </si>
  <si>
    <t>pm</t>
  </si>
  <si>
    <t>R</t>
  </si>
  <si>
    <t>Inner City Depot to Civic Centre (Pos)</t>
  </si>
  <si>
    <t>Civic Centre to Wexford</t>
  </si>
  <si>
    <t>Wexford to Civic Centre</t>
  </si>
  <si>
    <t>Civic Centre to Inner City Depot (Pos)</t>
  </si>
  <si>
    <t>Grand Total</t>
  </si>
  <si>
    <t>DAILY LIVE TRIPS</t>
  </si>
  <si>
    <t>TT DATE</t>
  </si>
  <si>
    <t>Vredehoek - Gardens - Civic Centre (Anticlockwise)</t>
  </si>
  <si>
    <t>`</t>
  </si>
  <si>
    <t>Monday to Sunday &amp; Public Holiday</t>
  </si>
  <si>
    <t>Capel</t>
  </si>
  <si>
    <t>CAPEL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</si>
</sst>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* #,##0_ ;_ * \-#,##0_ ;_ * &quot;-&quot;_ ;_ @_ "/>
    <numFmt numFmtId="168" formatCode="_ * #,##0.00_ ;_ * \-#,##0.00_ ;_ * &quot;-&quot;_ ;_ @_ "/>
    <numFmt numFmtId="169" formatCode="_-* #,##0_-;\-* #,##0_-;_-* &quot;-&quot;??_-;_-@_-"/>
    <numFmt numFmtId="170" formatCode="_ \ #,##0_ ;_ \ \-#,##0_ ;_ \ &quot;-&quot;_ ;_ @_ "/>
  </numFmts>
  <fonts count="3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name val="Gill Sans MT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name val="Aptos"/>
      <family val="2"/>
    </font>
    <font>
      <sz val="12"/>
      <name val="Aptos"/>
      <family val="2"/>
    </font>
    <font>
      <sz val="12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2"/>
      <name val="Century Gothic"/>
      <family val="2"/>
    </font>
    <font>
      <b/>
      <sz val="12"/>
      <name val="Century Gothic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CDDC"/>
        <bgColor indexed="64"/>
      </patternFill>
    </fill>
    <fill>
      <patternFill patternType="solid">
        <fgColor rgb="FF92CDDC"/>
        <bgColor rgb="FF92CDD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8" fillId="3" borderId="0" applyNumberFormat="0" applyBorder="0" applyAlignment="0" applyProtection="0"/>
    <xf numFmtId="0" fontId="12" fillId="6" borderId="4" applyNumberFormat="0" applyAlignment="0" applyProtection="0"/>
    <xf numFmtId="0" fontId="14" fillId="7" borderId="7" applyNumberFormat="0" applyAlignment="0" applyProtection="0"/>
    <xf numFmtId="0" fontId="1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0" fillId="5" borderId="4" applyNumberFormat="0" applyAlignment="0" applyProtection="0"/>
    <xf numFmtId="0" fontId="13" fillId="0" borderId="6" applyNumberFormat="0" applyFill="0" applyAlignment="0" applyProtection="0"/>
    <xf numFmtId="0" fontId="9" fillId="4" borderId="0" applyNumberFormat="0" applyBorder="0" applyAlignment="0" applyProtection="0"/>
    <xf numFmtId="0" fontId="11" fillId="6" borderId="5" applyNumberFormat="0" applyAlignment="0" applyProtection="0"/>
    <xf numFmtId="0" fontId="17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9" fillId="0" borderId="0"/>
    <xf numFmtId="0" fontId="20" fillId="0" borderId="0"/>
    <xf numFmtId="0" fontId="21" fillId="0" borderId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0" fillId="0" borderId="0"/>
    <xf numFmtId="0" fontId="20" fillId="0" borderId="0"/>
    <xf numFmtId="0" fontId="2" fillId="0" borderId="0"/>
    <xf numFmtId="0" fontId="21" fillId="0" borderId="0"/>
    <xf numFmtId="0" fontId="21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4" fillId="0" borderId="0"/>
    <xf numFmtId="0" fontId="2" fillId="0" borderId="0"/>
  </cellStyleXfs>
  <cellXfs count="1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6" fillId="0" borderId="0" xfId="99" applyFont="1" applyAlignment="1">
      <alignment vertical="center"/>
    </xf>
    <xf numFmtId="0" fontId="26" fillId="35" borderId="0" xfId="99" applyFont="1" applyFill="1" applyAlignment="1">
      <alignment horizontal="left" vertical="center"/>
    </xf>
    <xf numFmtId="0" fontId="26" fillId="35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15" fontId="26" fillId="35" borderId="0" xfId="99" applyNumberFormat="1" applyFont="1" applyFill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6" fillId="0" borderId="0" xfId="99" applyFont="1" applyAlignment="1">
      <alignment horizontal="left" vertical="center"/>
    </xf>
    <xf numFmtId="0" fontId="26" fillId="0" borderId="0" xfId="126" applyFont="1" applyAlignment="1">
      <alignment horizontal="left" vertical="center"/>
    </xf>
    <xf numFmtId="0" fontId="26" fillId="0" borderId="0" xfId="126" applyFont="1" applyAlignment="1">
      <alignment vertical="center"/>
    </xf>
    <xf numFmtId="0" fontId="26" fillId="35" borderId="0" xfId="99" applyFont="1" applyFill="1" applyAlignment="1">
      <alignment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5" fillId="0" borderId="0" xfId="99" applyFont="1" applyAlignment="1">
      <alignment vertical="center"/>
    </xf>
    <xf numFmtId="0" fontId="25" fillId="0" borderId="0" xfId="99" applyFont="1" applyAlignment="1">
      <alignment horizontal="left" vertical="center"/>
    </xf>
    <xf numFmtId="0" fontId="25" fillId="0" borderId="0" xfId="126" applyFont="1" applyAlignment="1">
      <alignment horizontal="left" vertical="center"/>
    </xf>
    <xf numFmtId="0" fontId="25" fillId="0" borderId="0" xfId="126" applyFont="1" applyAlignment="1">
      <alignment vertical="center"/>
    </xf>
    <xf numFmtId="0" fontId="26" fillId="0" borderId="10" xfId="126" applyFont="1" applyBorder="1" applyAlignment="1">
      <alignment horizontal="left" vertical="center"/>
    </xf>
    <xf numFmtId="0" fontId="26" fillId="35" borderId="30" xfId="126" applyFont="1" applyFill="1" applyBorder="1" applyAlignment="1">
      <alignment horizontal="right" vertical="center" wrapText="1"/>
    </xf>
    <xf numFmtId="0" fontId="26" fillId="35" borderId="28" xfId="126" applyFont="1" applyFill="1" applyBorder="1" applyAlignment="1">
      <alignment horizontal="right" vertical="center" wrapText="1"/>
    </xf>
    <xf numFmtId="0" fontId="26" fillId="35" borderId="28" xfId="126" applyFont="1" applyFill="1" applyBorder="1" applyAlignment="1">
      <alignment horizontal="left" vertical="center" wrapText="1"/>
    </xf>
    <xf numFmtId="0" fontId="26" fillId="0" borderId="30" xfId="126" applyFont="1" applyBorder="1" applyAlignment="1">
      <alignment horizontal="left" vertical="center" wrapText="1"/>
    </xf>
    <xf numFmtId="0" fontId="26" fillId="0" borderId="28" xfId="126" applyFont="1" applyBorder="1" applyAlignment="1">
      <alignment horizontal="center" vertical="center" wrapText="1"/>
    </xf>
    <xf numFmtId="0" fontId="26" fillId="0" borderId="31" xfId="126" applyFont="1" applyBorder="1" applyAlignment="1">
      <alignment horizontal="center" vertical="center" wrapText="1"/>
    </xf>
    <xf numFmtId="167" fontId="26" fillId="0" borderId="10" xfId="30" applyNumberFormat="1" applyFont="1" applyFill="1" applyBorder="1" applyAlignment="1">
      <alignment horizontal="center" vertical="center" wrapText="1"/>
    </xf>
    <xf numFmtId="168" fontId="26" fillId="0" borderId="10" xfId="126" applyNumberFormat="1" applyFont="1" applyBorder="1" applyAlignment="1">
      <alignment horizontal="right" vertical="center"/>
    </xf>
    <xf numFmtId="15" fontId="26" fillId="0" borderId="23" xfId="126" applyNumberFormat="1" applyFont="1" applyBorder="1" applyAlignment="1">
      <alignment horizontal="left" vertical="center"/>
    </xf>
    <xf numFmtId="15" fontId="26" fillId="0" borderId="28" xfId="126" applyNumberFormat="1" applyFont="1" applyBorder="1" applyAlignment="1">
      <alignment horizontal="left" vertical="center"/>
    </xf>
    <xf numFmtId="41" fontId="26" fillId="0" borderId="10" xfId="126" applyNumberFormat="1" applyFont="1" applyBorder="1" applyAlignment="1">
      <alignment horizontal="center" vertical="center"/>
    </xf>
    <xf numFmtId="164" fontId="25" fillId="35" borderId="30" xfId="126" applyNumberFormat="1" applyFont="1" applyFill="1" applyBorder="1" applyAlignment="1">
      <alignment horizontal="right" vertical="center"/>
    </xf>
    <xf numFmtId="164" fontId="25" fillId="35" borderId="28" xfId="126" applyNumberFormat="1" applyFont="1" applyFill="1" applyBorder="1" applyAlignment="1">
      <alignment horizontal="right" vertical="center"/>
    </xf>
    <xf numFmtId="164" fontId="25" fillId="35" borderId="28" xfId="126" applyNumberFormat="1" applyFont="1" applyFill="1" applyBorder="1" applyAlignment="1">
      <alignment horizontal="left" vertical="center"/>
    </xf>
    <xf numFmtId="164" fontId="25" fillId="0" borderId="30" xfId="126" applyNumberFormat="1" applyFont="1" applyBorder="1" applyAlignment="1">
      <alignment horizontal="left" vertical="center"/>
    </xf>
    <xf numFmtId="164" fontId="25" fillId="0" borderId="28" xfId="126" applyNumberFormat="1" applyFont="1" applyBorder="1" applyAlignment="1">
      <alignment horizontal="center" vertical="center"/>
    </xf>
    <xf numFmtId="164" fontId="25" fillId="0" borderId="31" xfId="126" applyNumberFormat="1" applyFont="1" applyBorder="1" applyAlignment="1">
      <alignment horizontal="center" vertical="center"/>
    </xf>
    <xf numFmtId="0" fontId="25" fillId="0" borderId="10" xfId="126" applyFont="1" applyBorder="1" applyAlignment="1">
      <alignment horizontal="right" vertical="center"/>
    </xf>
    <xf numFmtId="0" fontId="25" fillId="0" borderId="30" xfId="126" applyFont="1" applyBorder="1" applyAlignment="1">
      <alignment horizontal="right" vertical="center"/>
    </xf>
    <xf numFmtId="0" fontId="25" fillId="0" borderId="28" xfId="126" applyFont="1" applyBorder="1" applyAlignment="1">
      <alignment horizontal="left" vertical="center"/>
    </xf>
    <xf numFmtId="0" fontId="25" fillId="0" borderId="31" xfId="126" applyFont="1" applyBorder="1" applyAlignment="1">
      <alignment horizontal="left" vertical="center"/>
    </xf>
    <xf numFmtId="41" fontId="25" fillId="0" borderId="31" xfId="126" applyNumberFormat="1" applyFont="1" applyBorder="1" applyAlignment="1">
      <alignment horizontal="center" vertical="center"/>
    </xf>
    <xf numFmtId="0" fontId="26" fillId="0" borderId="20" xfId="81" applyFont="1" applyBorder="1" applyAlignment="1">
      <alignment horizontal="left" vertical="center"/>
    </xf>
    <xf numFmtId="167" fontId="25" fillId="35" borderId="23" xfId="126" applyNumberFormat="1" applyFont="1" applyFill="1" applyBorder="1" applyAlignment="1">
      <alignment horizontal="left" vertical="center"/>
    </xf>
    <xf numFmtId="167" fontId="25" fillId="35" borderId="24" xfId="126" applyNumberFormat="1" applyFont="1" applyFill="1" applyBorder="1" applyAlignment="1">
      <alignment horizontal="left" vertical="center"/>
    </xf>
    <xf numFmtId="167" fontId="25" fillId="0" borderId="23" xfId="126" applyNumberFormat="1" applyFont="1" applyBorder="1" applyAlignment="1">
      <alignment horizontal="left" vertical="center"/>
    </xf>
    <xf numFmtId="167" fontId="25" fillId="0" borderId="24" xfId="126" applyNumberFormat="1" applyFont="1" applyBorder="1" applyAlignment="1">
      <alignment horizontal="center" vertical="center"/>
    </xf>
    <xf numFmtId="167" fontId="25" fillId="0" borderId="25" xfId="126" applyNumberFormat="1" applyFont="1" applyBorder="1" applyAlignment="1">
      <alignment horizontal="center" vertical="center"/>
    </xf>
    <xf numFmtId="0" fontId="25" fillId="0" borderId="32" xfId="126" applyFont="1" applyBorder="1" applyAlignment="1">
      <alignment horizontal="left" vertical="center"/>
    </xf>
    <xf numFmtId="0" fontId="25" fillId="0" borderId="29" xfId="126" applyFont="1" applyBorder="1" applyAlignment="1">
      <alignment horizontal="left" vertical="center"/>
    </xf>
    <xf numFmtId="0" fontId="25" fillId="0" borderId="27" xfId="126" applyFont="1" applyBorder="1" applyAlignment="1">
      <alignment horizontal="left" vertical="center"/>
    </xf>
    <xf numFmtId="41" fontId="25" fillId="0" borderId="27" xfId="126" applyNumberFormat="1" applyFont="1" applyBorder="1" applyAlignment="1">
      <alignment horizontal="center" vertical="center"/>
    </xf>
    <xf numFmtId="0" fontId="26" fillId="0" borderId="32" xfId="81" applyFont="1" applyBorder="1" applyAlignment="1">
      <alignment horizontal="left" vertical="center"/>
    </xf>
    <xf numFmtId="167" fontId="25" fillId="0" borderId="29" xfId="126" applyNumberFormat="1" applyFont="1" applyBorder="1" applyAlignment="1">
      <alignment horizontal="left" vertical="center"/>
    </xf>
    <xf numFmtId="167" fontId="25" fillId="0" borderId="0" xfId="126" applyNumberFormat="1" applyFont="1" applyAlignment="1">
      <alignment horizontal="left" vertical="center"/>
    </xf>
    <xf numFmtId="167" fontId="25" fillId="0" borderId="0" xfId="126" applyNumberFormat="1" applyFont="1" applyAlignment="1">
      <alignment horizontal="center" vertical="center"/>
    </xf>
    <xf numFmtId="167" fontId="25" fillId="0" borderId="27" xfId="126" applyNumberFormat="1" applyFont="1" applyBorder="1" applyAlignment="1">
      <alignment horizontal="center" vertical="center"/>
    </xf>
    <xf numFmtId="0" fontId="30" fillId="0" borderId="29" xfId="126" applyFont="1" applyBorder="1" applyAlignment="1">
      <alignment vertical="center"/>
    </xf>
    <xf numFmtId="0" fontId="30" fillId="0" borderId="0" xfId="81" applyFont="1" applyAlignment="1">
      <alignment horizontal="center" vertical="center"/>
    </xf>
    <xf numFmtId="0" fontId="31" fillId="0" borderId="0" xfId="126" applyFont="1" applyAlignment="1">
      <alignment horizontal="left" vertical="center"/>
    </xf>
    <xf numFmtId="41" fontId="31" fillId="0" borderId="32" xfId="126" applyNumberFormat="1" applyFont="1" applyBorder="1" applyAlignment="1">
      <alignment horizontal="center" vertical="center"/>
    </xf>
    <xf numFmtId="0" fontId="26" fillId="0" borderId="29" xfId="81" applyFont="1" applyBorder="1" applyAlignment="1">
      <alignment horizontal="left" vertical="center"/>
    </xf>
    <xf numFmtId="169" fontId="25" fillId="35" borderId="0" xfId="126" applyNumberFormat="1" applyFont="1" applyFill="1" applyAlignment="1">
      <alignment horizontal="center" vertical="center"/>
    </xf>
    <xf numFmtId="169" fontId="25" fillId="0" borderId="0" xfId="126" applyNumberFormat="1" applyFont="1" applyAlignment="1">
      <alignment horizontal="left" vertical="center"/>
    </xf>
    <xf numFmtId="169" fontId="25" fillId="0" borderId="27" xfId="126" applyNumberFormat="1" applyFont="1" applyBorder="1" applyAlignment="1">
      <alignment horizontal="left" vertical="center"/>
    </xf>
    <xf numFmtId="169" fontId="25" fillId="35" borderId="27" xfId="126" applyNumberFormat="1" applyFont="1" applyFill="1" applyBorder="1" applyAlignment="1">
      <alignment horizontal="center" vertical="center"/>
    </xf>
    <xf numFmtId="167" fontId="25" fillId="35" borderId="29" xfId="126" applyNumberFormat="1" applyFont="1" applyFill="1" applyBorder="1" applyAlignment="1">
      <alignment horizontal="left" vertical="center"/>
    </xf>
    <xf numFmtId="167" fontId="25" fillId="35" borderId="0" xfId="126" applyNumberFormat="1" applyFont="1" applyFill="1" applyAlignment="1">
      <alignment horizontal="left" vertical="center"/>
    </xf>
    <xf numFmtId="0" fontId="26" fillId="0" borderId="19" xfId="81" applyFont="1" applyBorder="1" applyAlignment="1">
      <alignment horizontal="left" vertical="center"/>
    </xf>
    <xf numFmtId="167" fontId="25" fillId="0" borderId="21" xfId="126" applyNumberFormat="1" applyFont="1" applyBorder="1" applyAlignment="1">
      <alignment horizontal="left" vertical="center"/>
    </xf>
    <xf numFmtId="167" fontId="25" fillId="0" borderId="26" xfId="126" applyNumberFormat="1" applyFont="1" applyBorder="1" applyAlignment="1">
      <alignment horizontal="left" vertical="center"/>
    </xf>
    <xf numFmtId="167" fontId="25" fillId="0" borderId="26" xfId="126" applyNumberFormat="1" applyFont="1" applyBorder="1" applyAlignment="1">
      <alignment horizontal="center" vertical="center"/>
    </xf>
    <xf numFmtId="167" fontId="25" fillId="0" borderId="22" xfId="126" applyNumberFormat="1" applyFont="1" applyBorder="1" applyAlignment="1">
      <alignment horizontal="center" vertical="center"/>
    </xf>
    <xf numFmtId="0" fontId="30" fillId="0" borderId="21" xfId="81" applyFont="1" applyBorder="1" applyAlignment="1">
      <alignment horizontal="left" vertical="center"/>
    </xf>
    <xf numFmtId="169" fontId="31" fillId="0" borderId="26" xfId="126" applyNumberFormat="1" applyFont="1" applyBorder="1" applyAlignment="1">
      <alignment horizontal="center" vertical="center"/>
    </xf>
    <xf numFmtId="169" fontId="31" fillId="0" borderId="22" xfId="126" applyNumberFormat="1" applyFont="1" applyBorder="1" applyAlignment="1">
      <alignment horizontal="center" vertical="center"/>
    </xf>
    <xf numFmtId="169" fontId="25" fillId="0" borderId="27" xfId="126" applyNumberFormat="1" applyFont="1" applyBorder="1" applyAlignment="1">
      <alignment horizontal="center" vertical="center"/>
    </xf>
    <xf numFmtId="0" fontId="26" fillId="0" borderId="32" xfId="97" applyFont="1" applyBorder="1" applyAlignment="1">
      <alignment horizontal="left" vertical="center"/>
    </xf>
    <xf numFmtId="168" fontId="26" fillId="0" borderId="0" xfId="97" applyNumberFormat="1" applyFont="1" applyAlignment="1">
      <alignment horizontal="left" vertical="center"/>
    </xf>
    <xf numFmtId="168" fontId="26" fillId="0" borderId="29" xfId="97" applyNumberFormat="1" applyFont="1" applyBorder="1" applyAlignment="1">
      <alignment horizontal="left" vertical="center"/>
    </xf>
    <xf numFmtId="168" fontId="26" fillId="0" borderId="0" xfId="97" applyNumberFormat="1" applyFont="1" applyAlignment="1">
      <alignment horizontal="center" vertical="center"/>
    </xf>
    <xf numFmtId="168" fontId="26" fillId="0" borderId="27" xfId="97" applyNumberFormat="1" applyFont="1" applyBorder="1" applyAlignment="1">
      <alignment horizontal="center" vertical="center"/>
    </xf>
    <xf numFmtId="0" fontId="26" fillId="0" borderId="32" xfId="126" applyFont="1" applyBorder="1" applyAlignment="1">
      <alignment horizontal="left" vertical="center"/>
    </xf>
    <xf numFmtId="43" fontId="26" fillId="35" borderId="0" xfId="81" applyNumberFormat="1" applyFont="1" applyFill="1" applyAlignment="1">
      <alignment horizontal="left" vertical="center"/>
    </xf>
    <xf numFmtId="43" fontId="26" fillId="0" borderId="27" xfId="81" applyNumberFormat="1" applyFont="1" applyBorder="1" applyAlignment="1">
      <alignment horizontal="left" vertical="center"/>
    </xf>
    <xf numFmtId="43" fontId="26" fillId="0" borderId="27" xfId="126" applyNumberFormat="1" applyFont="1" applyBorder="1" applyAlignment="1">
      <alignment horizontal="center" vertical="center"/>
    </xf>
    <xf numFmtId="43" fontId="26" fillId="0" borderId="27" xfId="81" applyNumberFormat="1" applyFont="1" applyBorder="1" applyAlignment="1">
      <alignment horizontal="center" vertical="center"/>
    </xf>
    <xf numFmtId="168" fontId="26" fillId="0" borderId="26" xfId="81" applyNumberFormat="1" applyFont="1" applyBorder="1" applyAlignment="1">
      <alignment horizontal="left" vertical="center"/>
    </xf>
    <xf numFmtId="168" fontId="25" fillId="0" borderId="21" xfId="126" applyNumberFormat="1" applyFont="1" applyBorder="1" applyAlignment="1">
      <alignment horizontal="left" vertical="center"/>
    </xf>
    <xf numFmtId="168" fontId="25" fillId="0" borderId="26" xfId="126" applyNumberFormat="1" applyFont="1" applyBorder="1" applyAlignment="1">
      <alignment horizontal="center" vertical="center"/>
    </xf>
    <xf numFmtId="168" fontId="25" fillId="0" borderId="22" xfId="126" applyNumberFormat="1" applyFont="1" applyBorder="1" applyAlignment="1">
      <alignment horizontal="center" vertical="center"/>
    </xf>
    <xf numFmtId="0" fontId="25" fillId="0" borderId="19" xfId="126" applyFont="1" applyBorder="1" applyAlignment="1">
      <alignment horizontal="left" vertical="center"/>
    </xf>
    <xf numFmtId="0" fontId="25" fillId="0" borderId="21" xfId="126" applyFont="1" applyBorder="1" applyAlignment="1">
      <alignment horizontal="left" vertical="center"/>
    </xf>
    <xf numFmtId="0" fontId="26" fillId="0" borderId="21" xfId="81" applyFont="1" applyBorder="1" applyAlignment="1">
      <alignment horizontal="left" vertical="center"/>
    </xf>
    <xf numFmtId="43" fontId="26" fillId="35" borderId="26" xfId="81" applyNumberFormat="1" applyFont="1" applyFill="1" applyBorder="1" applyAlignment="1">
      <alignment horizontal="left" vertical="center"/>
    </xf>
    <xf numFmtId="43" fontId="26" fillId="0" borderId="22" xfId="81" applyNumberFormat="1" applyFont="1" applyBorder="1" applyAlignment="1">
      <alignment horizontal="left" vertical="center"/>
    </xf>
    <xf numFmtId="43" fontId="26" fillId="0" borderId="22" xfId="81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6" fillId="0" borderId="0" xfId="126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35" borderId="10" xfId="99" applyFont="1" applyFill="1" applyBorder="1" applyAlignment="1">
      <alignment horizontal="center" vertical="center"/>
    </xf>
    <xf numFmtId="15" fontId="26" fillId="0" borderId="10" xfId="99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15" fontId="2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pivotButton="1" applyAlignment="1">
      <alignment horizontal="left" vertical="center"/>
    </xf>
    <xf numFmtId="15" fontId="0" fillId="0" borderId="0" xfId="0" applyNumberForma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/>
    <xf numFmtId="0" fontId="33" fillId="0" borderId="0" xfId="0" applyFont="1" applyAlignment="1">
      <alignment horizontal="left" vertical="center"/>
    </xf>
    <xf numFmtId="0" fontId="33" fillId="34" borderId="0" xfId="0" applyFont="1" applyFill="1" applyAlignment="1">
      <alignment horizontal="left" vertical="center"/>
    </xf>
    <xf numFmtId="0" fontId="33" fillId="34" borderId="17" xfId="0" applyFont="1" applyFill="1" applyBorder="1" applyAlignment="1">
      <alignment horizontal="left" vertical="center"/>
    </xf>
    <xf numFmtId="0" fontId="33" fillId="0" borderId="0" xfId="0" applyFont="1"/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0" borderId="10" xfId="0" applyFont="1" applyBorder="1" applyAlignment="1">
      <alignment vertical="center"/>
    </xf>
    <xf numFmtId="20" fontId="32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170" fontId="32" fillId="0" borderId="10" xfId="122" applyNumberFormat="1" applyFont="1" applyFill="1" applyBorder="1" applyAlignment="1">
      <alignment horizontal="center" vertical="center"/>
    </xf>
    <xf numFmtId="20" fontId="32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/>
    </xf>
    <xf numFmtId="0" fontId="33" fillId="0" borderId="10" xfId="0" applyFont="1" applyBorder="1" applyAlignment="1">
      <alignment horizontal="center" vertical="center"/>
    </xf>
    <xf numFmtId="170" fontId="33" fillId="0" borderId="10" xfId="122" applyNumberFormat="1" applyFont="1" applyFill="1" applyBorder="1" applyAlignment="1">
      <alignment horizontal="center" vertical="center"/>
    </xf>
    <xf numFmtId="20" fontId="33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vertical="center"/>
    </xf>
    <xf numFmtId="0" fontId="32" fillId="36" borderId="10" xfId="0" applyFont="1" applyFill="1" applyBorder="1" applyAlignment="1">
      <alignment vertical="center"/>
    </xf>
    <xf numFmtId="0" fontId="32" fillId="36" borderId="10" xfId="0" applyFont="1" applyFill="1" applyBorder="1" applyAlignment="1">
      <alignment horizontal="center" vertical="center"/>
    </xf>
    <xf numFmtId="170" fontId="32" fillId="36" borderId="10" xfId="122" applyNumberFormat="1" applyFont="1" applyFill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33" borderId="12" xfId="0" applyFont="1" applyFill="1" applyBorder="1" applyAlignment="1">
      <alignment vertical="center"/>
    </xf>
    <xf numFmtId="0" fontId="33" fillId="34" borderId="13" xfId="0" applyFont="1" applyFill="1" applyBorder="1" applyAlignment="1">
      <alignment horizontal="left" vertical="center"/>
    </xf>
    <xf numFmtId="0" fontId="33" fillId="33" borderId="13" xfId="0" applyFont="1" applyFill="1" applyBorder="1" applyAlignment="1">
      <alignment vertical="center"/>
    </xf>
    <xf numFmtId="0" fontId="33" fillId="34" borderId="16" xfId="0" applyFont="1" applyFill="1" applyBorder="1" applyAlignment="1">
      <alignment horizontal="left" vertical="center"/>
    </xf>
    <xf numFmtId="0" fontId="33" fillId="34" borderId="14" xfId="124" applyFont="1" applyFill="1" applyBorder="1" applyAlignment="1">
      <alignment horizontal="left" vertical="center"/>
    </xf>
    <xf numFmtId="0" fontId="33" fillId="34" borderId="0" xfId="124" applyFont="1" applyFill="1" applyAlignment="1">
      <alignment horizontal="left" vertical="center"/>
    </xf>
    <xf numFmtId="0" fontId="33" fillId="34" borderId="15" xfId="0" applyFont="1" applyFill="1" applyBorder="1" applyAlignment="1">
      <alignment vertical="center"/>
    </xf>
    <xf numFmtId="0" fontId="33" fillId="34" borderId="11" xfId="0" applyFont="1" applyFill="1" applyBorder="1" applyAlignment="1">
      <alignment horizontal="left" vertical="center"/>
    </xf>
    <xf numFmtId="0" fontId="33" fillId="34" borderId="11" xfId="0" applyFont="1" applyFill="1" applyBorder="1" applyAlignment="1">
      <alignment vertical="center"/>
    </xf>
    <xf numFmtId="0" fontId="33" fillId="34" borderId="18" xfId="0" applyFont="1" applyFill="1" applyBorder="1" applyAlignment="1">
      <alignment horizontal="left" vertical="center"/>
    </xf>
  </cellXfs>
  <cellStyles count="127">
    <cellStyle name="20% - Accent1" xfId="19" builtinId="30" customBuiltin="1"/>
    <cellStyle name="20% - Accent1 2" xfId="42" xr:uid="{00000000-0005-0000-0000-000001000000}"/>
    <cellStyle name="20% - Accent2" xfId="23" builtinId="34" customBuiltin="1"/>
    <cellStyle name="20% - Accent2 2" xfId="43" xr:uid="{00000000-0005-0000-0000-000003000000}"/>
    <cellStyle name="20% - Accent3" xfId="27" builtinId="38" customBuiltin="1"/>
    <cellStyle name="20% - Accent3 2" xfId="44" xr:uid="{00000000-0005-0000-0000-000005000000}"/>
    <cellStyle name="20% - Accent4" xfId="31" builtinId="42" customBuiltin="1"/>
    <cellStyle name="20% - Accent4 2" xfId="45" xr:uid="{00000000-0005-0000-0000-000007000000}"/>
    <cellStyle name="20% - Accent5" xfId="35" builtinId="46" customBuiltin="1"/>
    <cellStyle name="20% - Accent5 2" xfId="46" xr:uid="{00000000-0005-0000-0000-000009000000}"/>
    <cellStyle name="20% - Accent6" xfId="39" builtinId="50" customBuiltin="1"/>
    <cellStyle name="20% - Accent6 2" xfId="47" xr:uid="{00000000-0005-0000-0000-00000B000000}"/>
    <cellStyle name="40% - Accent1" xfId="20" builtinId="31" customBuiltin="1"/>
    <cellStyle name="40% - Accent1 2" xfId="48" xr:uid="{00000000-0005-0000-0000-00000D000000}"/>
    <cellStyle name="40% - Accent2" xfId="24" builtinId="35" customBuiltin="1"/>
    <cellStyle name="40% - Accent2 2" xfId="49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1" xr:uid="{00000000-0005-0000-0000-000013000000}"/>
    <cellStyle name="40% - Accent5" xfId="36" builtinId="47" customBuiltin="1"/>
    <cellStyle name="40% - Accent5 2" xfId="52" xr:uid="{00000000-0005-0000-0000-000015000000}"/>
    <cellStyle name="40% - Accent6" xfId="40" builtinId="51" customBuiltin="1"/>
    <cellStyle name="40% - Accent6 2" xfId="53" xr:uid="{00000000-0005-0000-0000-000017000000}"/>
    <cellStyle name="60% - Accent1" xfId="21" builtinId="32" customBuiltin="1"/>
    <cellStyle name="60% - Accent1 2" xfId="54" xr:uid="{00000000-0005-0000-0000-000019000000}"/>
    <cellStyle name="60% - Accent2" xfId="25" builtinId="36" customBuiltin="1"/>
    <cellStyle name="60% - Accent2 2" xfId="55" xr:uid="{00000000-0005-0000-0000-00001B000000}"/>
    <cellStyle name="60% - Accent3" xfId="29" builtinId="40" customBuiltin="1"/>
    <cellStyle name="60% - Accent3 2" xfId="56" xr:uid="{00000000-0005-0000-0000-00001D000000}"/>
    <cellStyle name="60% - Accent4" xfId="33" builtinId="44" customBuiltin="1"/>
    <cellStyle name="60% - Accent4 2" xfId="57" xr:uid="{00000000-0005-0000-0000-00001F000000}"/>
    <cellStyle name="60% - Accent5" xfId="37" builtinId="48" customBuiltin="1"/>
    <cellStyle name="60% - Accent5 2" xfId="58" xr:uid="{00000000-0005-0000-0000-000021000000}"/>
    <cellStyle name="60% - Accent6" xfId="41" builtinId="52" customBuiltin="1"/>
    <cellStyle name="60% - Accent6 2" xfId="59" xr:uid="{00000000-0005-0000-0000-000023000000}"/>
    <cellStyle name="Accent1" xfId="18" builtinId="29" customBuiltin="1"/>
    <cellStyle name="Accent1 2" xfId="60" xr:uid="{00000000-0005-0000-0000-000025000000}"/>
    <cellStyle name="Accent2" xfId="22" builtinId="33" customBuiltin="1"/>
    <cellStyle name="Accent2 2" xfId="61" xr:uid="{00000000-0005-0000-0000-000027000000}"/>
    <cellStyle name="Accent3" xfId="26" builtinId="37" customBuiltin="1"/>
    <cellStyle name="Accent3 2" xfId="62" xr:uid="{00000000-0005-0000-0000-000029000000}"/>
    <cellStyle name="Accent4" xfId="30" builtinId="41" customBuiltin="1"/>
    <cellStyle name="Accent4 2" xfId="63" xr:uid="{00000000-0005-0000-0000-00002B000000}"/>
    <cellStyle name="Accent5" xfId="34" builtinId="45" customBuiltin="1"/>
    <cellStyle name="Accent5 2" xfId="64" xr:uid="{00000000-0005-0000-0000-00002D000000}"/>
    <cellStyle name="Accent6" xfId="38" builtinId="49" customBuiltin="1"/>
    <cellStyle name="Accent6 2" xfId="65" xr:uid="{00000000-0005-0000-0000-00002F000000}"/>
    <cellStyle name="Bad" xfId="7" builtinId="27" customBuiltin="1"/>
    <cellStyle name="Bad 2" xfId="66" xr:uid="{00000000-0005-0000-0000-000031000000}"/>
    <cellStyle name="Calculation" xfId="11" builtinId="22" customBuiltin="1"/>
    <cellStyle name="Calculation 2" xfId="67" xr:uid="{00000000-0005-0000-0000-000033000000}"/>
    <cellStyle name="Check Cell" xfId="13" builtinId="23" customBuiltin="1"/>
    <cellStyle name="Check Cell 2" xfId="68" xr:uid="{00000000-0005-0000-0000-000035000000}"/>
    <cellStyle name="Comma 2" xfId="84" xr:uid="{00000000-0005-0000-0000-000037000000}"/>
    <cellStyle name="Comma 3" xfId="85" xr:uid="{00000000-0005-0000-0000-000038000000}"/>
    <cellStyle name="Comma 4" xfId="123" xr:uid="{00000000-0005-0000-0000-000039000000}"/>
    <cellStyle name="Comma 5" xfId="122" xr:uid="{00000000-0005-0000-0000-00003A000000}"/>
    <cellStyle name="Currency 2" xfId="86" xr:uid="{00000000-0005-0000-0000-00003B000000}"/>
    <cellStyle name="Currency 3" xfId="87" xr:uid="{00000000-0005-0000-0000-00003C000000}"/>
    <cellStyle name="Currency 4" xfId="88" xr:uid="{00000000-0005-0000-0000-00003D000000}"/>
    <cellStyle name="Explanatory Text" xfId="16" builtinId="53" customBuiltin="1"/>
    <cellStyle name="Explanatory Text 2" xfId="69" xr:uid="{00000000-0005-0000-0000-00003F000000}"/>
    <cellStyle name="Good" xfId="6" builtinId="26" customBuiltin="1"/>
    <cellStyle name="Good 2" xfId="70" xr:uid="{00000000-0005-0000-0000-000041000000}"/>
    <cellStyle name="Heading 1" xfId="2" builtinId="16" customBuiltin="1"/>
    <cellStyle name="Heading 1 2" xfId="71" xr:uid="{00000000-0005-0000-0000-000043000000}"/>
    <cellStyle name="Heading 2" xfId="3" builtinId="17" customBuiltin="1"/>
    <cellStyle name="Heading 2 2" xfId="72" xr:uid="{00000000-0005-0000-0000-000045000000}"/>
    <cellStyle name="Heading 3" xfId="4" builtinId="18" customBuiltin="1"/>
    <cellStyle name="Heading 3 2" xfId="73" xr:uid="{00000000-0005-0000-0000-000047000000}"/>
    <cellStyle name="Heading 4" xfId="5" builtinId="19" customBuiltin="1"/>
    <cellStyle name="Heading 4 2" xfId="74" xr:uid="{00000000-0005-0000-0000-000049000000}"/>
    <cellStyle name="Input" xfId="9" builtinId="20" customBuiltin="1"/>
    <cellStyle name="Input 2" xfId="75" xr:uid="{00000000-0005-0000-0000-00004B000000}"/>
    <cellStyle name="Linked Cell" xfId="12" builtinId="24" customBuiltin="1"/>
    <cellStyle name="Linked Cell 2" xfId="76" xr:uid="{00000000-0005-0000-0000-00004D000000}"/>
    <cellStyle name="Neutral" xfId="8" builtinId="28" customBuiltin="1"/>
    <cellStyle name="Neutral 2" xfId="77" xr:uid="{00000000-0005-0000-0000-00004F000000}"/>
    <cellStyle name="Normal" xfId="0" builtinId="0"/>
    <cellStyle name="Normal 10" xfId="89" xr:uid="{00000000-0005-0000-0000-000051000000}"/>
    <cellStyle name="Normal 10 2" xfId="90" xr:uid="{00000000-0005-0000-0000-000052000000}"/>
    <cellStyle name="Normal 11" xfId="91" xr:uid="{00000000-0005-0000-0000-000053000000}"/>
    <cellStyle name="Normal 12" xfId="92" xr:uid="{00000000-0005-0000-0000-000054000000}"/>
    <cellStyle name="Normal 12 2" xfId="118" xr:uid="{00000000-0005-0000-0000-000055000000}"/>
    <cellStyle name="Normal 13" xfId="93" xr:uid="{00000000-0005-0000-0000-000056000000}"/>
    <cellStyle name="Normal 13 2" xfId="119" xr:uid="{00000000-0005-0000-0000-000057000000}"/>
    <cellStyle name="Normal 14" xfId="83" xr:uid="{00000000-0005-0000-0000-000058000000}"/>
    <cellStyle name="Normal 14 2" xfId="117" xr:uid="{00000000-0005-0000-0000-000059000000}"/>
    <cellStyle name="Normal 15" xfId="125" xr:uid="{8E159853-D7D1-44B1-876B-ECAF4D95A369}"/>
    <cellStyle name="Normal 2" xfId="81" xr:uid="{00000000-0005-0000-0000-00005A000000}"/>
    <cellStyle name="Normal 2 2" xfId="94" xr:uid="{00000000-0005-0000-0000-00005B000000}"/>
    <cellStyle name="Normal 2 2 2" xfId="95" xr:uid="{00000000-0005-0000-0000-00005C000000}"/>
    <cellStyle name="Normal 2 2 3" xfId="96" xr:uid="{00000000-0005-0000-0000-00005D000000}"/>
    <cellStyle name="Normal 2 3" xfId="97" xr:uid="{00000000-0005-0000-0000-00005E000000}"/>
    <cellStyle name="Normal 2 4" xfId="98" xr:uid="{00000000-0005-0000-0000-00005F000000}"/>
    <cellStyle name="Normal 3" xfId="99" xr:uid="{00000000-0005-0000-0000-000060000000}"/>
    <cellStyle name="Normal 3 2" xfId="124" xr:uid="{58469711-8EC8-42AA-8D3A-4C3B3A33033F}"/>
    <cellStyle name="Normal 3 3" xfId="126" xr:uid="{706C6904-881D-46BC-8D6E-F3400F0A37EA}"/>
    <cellStyle name="Normal 4" xfId="82" xr:uid="{00000000-0005-0000-0000-000061000000}"/>
    <cellStyle name="Normal 4 2" xfId="100" xr:uid="{00000000-0005-0000-0000-000062000000}"/>
    <cellStyle name="Normal 4 3" xfId="101" xr:uid="{00000000-0005-0000-0000-000063000000}"/>
    <cellStyle name="Normal 5" xfId="102" xr:uid="{00000000-0005-0000-0000-000064000000}"/>
    <cellStyle name="Normal 6" xfId="103" xr:uid="{00000000-0005-0000-0000-000065000000}"/>
    <cellStyle name="Normal 6 2" xfId="104" xr:uid="{00000000-0005-0000-0000-000066000000}"/>
    <cellStyle name="Normal 7" xfId="105" xr:uid="{00000000-0005-0000-0000-000067000000}"/>
    <cellStyle name="Normal 8" xfId="106" xr:uid="{00000000-0005-0000-0000-000068000000}"/>
    <cellStyle name="Normal 9" xfId="107" xr:uid="{00000000-0005-0000-0000-000069000000}"/>
    <cellStyle name="Note" xfId="15" builtinId="10" customBuiltin="1"/>
    <cellStyle name="Output" xfId="10" builtinId="21" customBuiltin="1"/>
    <cellStyle name="Output 2" xfId="78" xr:uid="{00000000-0005-0000-0000-00006C000000}"/>
    <cellStyle name="Percent 2" xfId="108" xr:uid="{00000000-0005-0000-0000-00006E000000}"/>
    <cellStyle name="Percent 2 2" xfId="109" xr:uid="{00000000-0005-0000-0000-00006F000000}"/>
    <cellStyle name="Percent 2 3" xfId="110" xr:uid="{00000000-0005-0000-0000-000070000000}"/>
    <cellStyle name="Percent 3" xfId="111" xr:uid="{00000000-0005-0000-0000-000071000000}"/>
    <cellStyle name="Percent 4" xfId="112" xr:uid="{00000000-0005-0000-0000-000072000000}"/>
    <cellStyle name="Percent 5" xfId="113" xr:uid="{00000000-0005-0000-0000-000073000000}"/>
    <cellStyle name="Percent 6" xfId="114" xr:uid="{00000000-0005-0000-0000-000074000000}"/>
    <cellStyle name="Percent 7" xfId="115" xr:uid="{00000000-0005-0000-0000-000075000000}"/>
    <cellStyle name="Percent 7 2" xfId="120" xr:uid="{00000000-0005-0000-0000-000076000000}"/>
    <cellStyle name="Percent 8" xfId="116" xr:uid="{00000000-0005-0000-0000-000077000000}"/>
    <cellStyle name="Percent 8 2" xfId="121" xr:uid="{00000000-0005-0000-0000-000078000000}"/>
    <cellStyle name="Title" xfId="1" builtinId="15" customBuiltin="1"/>
    <cellStyle name="Total" xfId="17" builtinId="25" customBuiltin="1"/>
    <cellStyle name="Total 2" xfId="79" xr:uid="{00000000-0005-0000-0000-00007B000000}"/>
    <cellStyle name="Warning Text" xfId="14" builtinId="11" customBuiltin="1"/>
    <cellStyle name="Warning Text 2" xfId="80" xr:uid="{00000000-0005-0000-0000-00007D000000}"/>
  </cellStyles>
  <dxfs count="98"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ita Theron" refreshedDate="45610.626288888889" missingItemsLimit="0" createdVersion="8" refreshedVersion="8" minRefreshableVersion="3" recordCount="12" xr:uid="{D0BE4B09-CDD4-49EE-92BD-86C593E24A8D}">
  <cacheSource type="worksheet">
    <worksheetSource ref="B21:H33" sheet="Input"/>
  </cacheSource>
  <cacheFields count="7">
    <cacheField name="VOC" numFmtId="0">
      <sharedItems count="1">
        <s v="TPI"/>
      </sharedItems>
    </cacheField>
    <cacheField name="Route" numFmtId="0">
      <sharedItems containsSemiMixedTypes="0" containsString="0" containsNumber="1" containsInteger="1" minValue="111" maxValue="111" count="1">
        <n v="111"/>
      </sharedItems>
    </cacheField>
    <cacheField name="Direction" numFmtId="0">
      <sharedItems/>
    </cacheField>
    <cacheField name="Peak" numFmtId="0">
      <sharedItems count="2">
        <s v="am"/>
        <s v="pm"/>
      </sharedItems>
    </cacheField>
    <cacheField name="BLOCK" numFmtId="0">
      <sharedItems containsSemiMixedTypes="0" containsString="0" containsNumber="1" containsInteger="1" minValue="635" maxValue="635" count="1">
        <n v="635"/>
      </sharedItems>
    </cacheField>
    <cacheField name="Depart" numFmtId="0">
      <sharedItems count="2">
        <s v="Civic Centre"/>
        <s v="Wexford"/>
      </sharedItems>
    </cacheField>
    <cacheField name="TT DATE" numFmtId="15">
      <sharedItems containsSemiMixedTypes="0" containsNonDate="0" containsDate="1" containsString="0" minDate="2024-06-15T00:00:00" maxDate="2024-06-16T00:00:00" count="1">
        <d v="2024-06-15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s v="F"/>
    <x v="0"/>
    <x v="0"/>
    <x v="0"/>
    <x v="0"/>
  </r>
  <r>
    <x v="0"/>
    <x v="0"/>
    <s v="F"/>
    <x v="0"/>
    <x v="0"/>
    <x v="0"/>
    <x v="0"/>
  </r>
  <r>
    <x v="0"/>
    <x v="0"/>
    <s v="F"/>
    <x v="0"/>
    <x v="0"/>
    <x v="0"/>
    <x v="0"/>
  </r>
  <r>
    <x v="0"/>
    <x v="0"/>
    <s v="F"/>
    <x v="1"/>
    <x v="0"/>
    <x v="0"/>
    <x v="0"/>
  </r>
  <r>
    <x v="0"/>
    <x v="0"/>
    <s v="F"/>
    <x v="1"/>
    <x v="0"/>
    <x v="0"/>
    <x v="0"/>
  </r>
  <r>
    <x v="0"/>
    <x v="0"/>
    <s v="F"/>
    <x v="1"/>
    <x v="0"/>
    <x v="0"/>
    <x v="0"/>
  </r>
  <r>
    <x v="0"/>
    <x v="0"/>
    <s v="R"/>
    <x v="0"/>
    <x v="0"/>
    <x v="1"/>
    <x v="0"/>
  </r>
  <r>
    <x v="0"/>
    <x v="0"/>
    <s v="R"/>
    <x v="0"/>
    <x v="0"/>
    <x v="1"/>
    <x v="0"/>
  </r>
  <r>
    <x v="0"/>
    <x v="0"/>
    <s v="R"/>
    <x v="0"/>
    <x v="0"/>
    <x v="1"/>
    <x v="0"/>
  </r>
  <r>
    <x v="0"/>
    <x v="0"/>
    <s v="R"/>
    <x v="1"/>
    <x v="0"/>
    <x v="1"/>
    <x v="0"/>
  </r>
  <r>
    <x v="0"/>
    <x v="0"/>
    <s v="R"/>
    <x v="1"/>
    <x v="0"/>
    <x v="1"/>
    <x v="0"/>
  </r>
  <r>
    <x v="0"/>
    <x v="0"/>
    <s v="R"/>
    <x v="1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42A43-6900-46BC-9425-F4014FE6E7F8}" name="PivotTable2" cacheId="0" applyNumberFormats="0" applyBorderFormats="0" applyFontFormats="0" applyPatternFormats="0" applyAlignmentFormats="0" applyWidthHeightFormats="1" dataCaption="Values" updatedVersion="8" minRefreshableVersion="3" showDrill="0" itemPrintTitles="1" createdVersion="8" indent="0" compact="0" compactData="0" multipleFieldFilters="0">
  <location ref="J22:P27" firstHeaderRow="1" firstDataRow="1" firstDataCol="6"/>
  <pivotFields count="7"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5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6"/>
    <field x="3"/>
    <field x="5"/>
    <field x="4"/>
  </rowFields>
  <rowItems count="5">
    <i>
      <x/>
      <x/>
      <x/>
      <x/>
      <x/>
      <x/>
    </i>
    <i r="4">
      <x v="1"/>
      <x/>
    </i>
    <i r="3">
      <x v="1"/>
      <x/>
      <x/>
    </i>
    <i r="4">
      <x v="1"/>
      <x/>
    </i>
    <i t="grand">
      <x/>
    </i>
  </rowItems>
  <colItems count="1">
    <i/>
  </colItems>
  <dataFields count="1">
    <dataField name="Count of BLOCK" fld="4" subtotal="count" baseField="4" baseItem="0"/>
  </dataFields>
  <formats count="98">
    <format dxfId="97">
      <pivotArea type="all" dataOnly="0" outline="0" fieldPosition="0"/>
    </format>
    <format dxfId="96">
      <pivotArea outline="0" collapsedLevelsAreSubtotals="1" fieldPosition="0"/>
    </format>
    <format dxfId="95">
      <pivotArea field="0" type="button" dataOnly="0" labelOnly="1" outline="0" axis="axisRow" fieldPosition="0"/>
    </format>
    <format dxfId="94">
      <pivotArea field="1" type="button" dataOnly="0" labelOnly="1" outline="0" axis="axisRow" fieldPosition="1"/>
    </format>
    <format dxfId="93">
      <pivotArea field="3" type="button" dataOnly="0" labelOnly="1" outline="0" axis="axisRow" fieldPosition="3"/>
    </format>
    <format dxfId="92">
      <pivotArea field="5" type="button" dataOnly="0" labelOnly="1" outline="0" axis="axisRow" fieldPosition="4"/>
    </format>
    <format dxfId="91">
      <pivotArea field="4" type="button" dataOnly="0" labelOnly="1" outline="0" axis="axisRow" fieldPosition="5"/>
    </format>
    <format dxfId="90">
      <pivotArea dataOnly="0" labelOnly="1" outline="0" fieldPosition="0">
        <references count="1">
          <reference field="0" count="0"/>
        </references>
      </pivotArea>
    </format>
    <format dxfId="89">
      <pivotArea dataOnly="0" labelOnly="1" grandRow="1" outline="0" fieldPosition="0"/>
    </format>
    <format dxfId="8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87">
      <pivotArea dataOnly="0" labelOnly="1" outline="0" fieldPosition="0">
        <references count="3">
          <reference field="0" count="0" selected="0"/>
          <reference field="1" count="0" selected="0"/>
          <reference field="3" count="0"/>
        </references>
      </pivotArea>
    </format>
    <format dxfId="86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0"/>
          </reference>
          <reference field="5" count="0"/>
        </references>
      </pivotArea>
    </format>
    <format dxfId="85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1"/>
          </reference>
          <reference field="5" count="0"/>
        </references>
      </pivotArea>
    </format>
    <format dxfId="84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</references>
      </pivotArea>
    </format>
    <format dxfId="83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</references>
      </pivotArea>
    </format>
    <format dxfId="82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</references>
      </pivotArea>
    </format>
    <format dxfId="81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</references>
      </pivotArea>
    </format>
    <format dxfId="80">
      <pivotArea dataOnly="0" labelOnly="1" outline="0" axis="axisValues" fieldPosition="0"/>
    </format>
    <format dxfId="79">
      <pivotArea type="all" dataOnly="0" outline="0" fieldPosition="0"/>
    </format>
    <format dxfId="78">
      <pivotArea outline="0" collapsedLevelsAreSubtotals="1" fieldPosition="0"/>
    </format>
    <format dxfId="77">
      <pivotArea field="0" type="button" dataOnly="0" labelOnly="1" outline="0" axis="axisRow" fieldPosition="0"/>
    </format>
    <format dxfId="76">
      <pivotArea field="1" type="button" dataOnly="0" labelOnly="1" outline="0" axis="axisRow" fieldPosition="1"/>
    </format>
    <format dxfId="75">
      <pivotArea field="6" type="button" dataOnly="0" labelOnly="1" outline="0" axis="axisRow" fieldPosition="2"/>
    </format>
    <format dxfId="74">
      <pivotArea field="3" type="button" dataOnly="0" labelOnly="1" outline="0" axis="axisRow" fieldPosition="3"/>
    </format>
    <format dxfId="73">
      <pivotArea field="5" type="button" dataOnly="0" labelOnly="1" outline="0" axis="axisRow" fieldPosition="4"/>
    </format>
    <format dxfId="72">
      <pivotArea field="4" type="button" dataOnly="0" labelOnly="1" outline="0" axis="axisRow" fieldPosition="5"/>
    </format>
    <format dxfId="71">
      <pivotArea dataOnly="0" labelOnly="1" outline="0" fieldPosition="0">
        <references count="1">
          <reference field="0" count="0"/>
        </references>
      </pivotArea>
    </format>
    <format dxfId="70">
      <pivotArea dataOnly="0" labelOnly="1" grandRow="1" outline="0" fieldPosition="0"/>
    </format>
    <format dxfId="6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6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6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6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6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6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6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6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60">
      <pivotArea dataOnly="0" labelOnly="1" outline="0" axis="axisValues" fieldPosition="0"/>
    </format>
    <format dxfId="59">
      <pivotArea type="all" dataOnly="0" outline="0" fieldPosition="0"/>
    </format>
    <format dxfId="58">
      <pivotArea outline="0" collapsedLevelsAreSubtotals="1" fieldPosition="0"/>
    </format>
    <format dxfId="57">
      <pivotArea field="0" type="button" dataOnly="0" labelOnly="1" outline="0" axis="axisRow" fieldPosition="0"/>
    </format>
    <format dxfId="56">
      <pivotArea field="1" type="button" dataOnly="0" labelOnly="1" outline="0" axis="axisRow" fieldPosition="1"/>
    </format>
    <format dxfId="55">
      <pivotArea field="6" type="button" dataOnly="0" labelOnly="1" outline="0" axis="axisRow" fieldPosition="2"/>
    </format>
    <format dxfId="54">
      <pivotArea field="3" type="button" dataOnly="0" labelOnly="1" outline="0" axis="axisRow" fieldPosition="3"/>
    </format>
    <format dxfId="53">
      <pivotArea field="5" type="button" dataOnly="0" labelOnly="1" outline="0" axis="axisRow" fieldPosition="4"/>
    </format>
    <format dxfId="52">
      <pivotArea field="4" type="button" dataOnly="0" labelOnly="1" outline="0" axis="axisRow" fieldPosition="5"/>
    </format>
    <format dxfId="51">
      <pivotArea dataOnly="0" labelOnly="1" outline="0" fieldPosition="0">
        <references count="1">
          <reference field="0" count="0"/>
        </references>
      </pivotArea>
    </format>
    <format dxfId="50">
      <pivotArea dataOnly="0" labelOnly="1" grandRow="1" outline="0" fieldPosition="0"/>
    </format>
    <format dxfId="4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4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4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4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4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4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4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4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40">
      <pivotArea dataOnly="0" labelOnly="1" outline="0" axis="axisValues" fieldPosition="0"/>
    </format>
    <format dxfId="39">
      <pivotArea type="all" dataOnly="0" outline="0" fieldPosition="0"/>
    </format>
    <format dxfId="38">
      <pivotArea outline="0" collapsedLevelsAreSubtotals="1" fieldPosition="0"/>
    </format>
    <format dxfId="37">
      <pivotArea field="0" type="button" dataOnly="0" labelOnly="1" outline="0" axis="axisRow" fieldPosition="0"/>
    </format>
    <format dxfId="36">
      <pivotArea field="1" type="button" dataOnly="0" labelOnly="1" outline="0" axis="axisRow" fieldPosition="1"/>
    </format>
    <format dxfId="35">
      <pivotArea field="6" type="button" dataOnly="0" labelOnly="1" outline="0" axis="axisRow" fieldPosition="2"/>
    </format>
    <format dxfId="34">
      <pivotArea field="3" type="button" dataOnly="0" labelOnly="1" outline="0" axis="axisRow" fieldPosition="3"/>
    </format>
    <format dxfId="33">
      <pivotArea field="5" type="button" dataOnly="0" labelOnly="1" outline="0" axis="axisRow" fieldPosition="4"/>
    </format>
    <format dxfId="32">
      <pivotArea field="4" type="button" dataOnly="0" labelOnly="1" outline="0" axis="axisRow" fieldPosition="5"/>
    </format>
    <format dxfId="31">
      <pivotArea dataOnly="0" labelOnly="1" outline="0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2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2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2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2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2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2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2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20">
      <pivotArea dataOnly="0" labelOnly="1" outline="0" axis="axisValues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0" type="button" dataOnly="0" labelOnly="1" outline="0" axis="axisRow" fieldPosition="0"/>
    </format>
    <format dxfId="16">
      <pivotArea field="1" type="button" dataOnly="0" labelOnly="1" outline="0" axis="axisRow" fieldPosition="1"/>
    </format>
    <format dxfId="15">
      <pivotArea field="6" type="button" dataOnly="0" labelOnly="1" outline="0" axis="axisRow" fieldPosition="2"/>
    </format>
    <format dxfId="14">
      <pivotArea field="3" type="button" dataOnly="0" labelOnly="1" outline="0" axis="axisRow" fieldPosition="3"/>
    </format>
    <format dxfId="13">
      <pivotArea field="5" type="button" dataOnly="0" labelOnly="1" outline="0" axis="axisRow" fieldPosition="4"/>
    </format>
    <format dxfId="12">
      <pivotArea field="4" type="button" dataOnly="0" labelOnly="1" outline="0" axis="axisRow" fieldPosition="5"/>
    </format>
    <format dxfId="11">
      <pivotArea dataOnly="0" labelOnly="1" outline="0" fieldPosition="0">
        <references count="1">
          <reference field="0" count="0"/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22D8A-91A3-4FC4-894E-841B7B0E7494}">
  <dimension ref="B1:Y35"/>
  <sheetViews>
    <sheetView showGridLines="0" zoomScale="75" zoomScaleNormal="75" workbookViewId="0">
      <pane xSplit="2" ySplit="21" topLeftCell="C22" activePane="bottomRight" state="frozen"/>
      <selection pane="topRight" activeCell="C1" sqref="C1"/>
      <selection pane="bottomLeft" activeCell="A22" sqref="A22"/>
      <selection pane="bottomRight" activeCell="H35" sqref="H35"/>
    </sheetView>
  </sheetViews>
  <sheetFormatPr defaultColWidth="9.109375" defaultRowHeight="14.4" x14ac:dyDescent="0.3"/>
  <cols>
    <col min="1" max="1" width="4" style="1" customWidth="1"/>
    <col min="2" max="2" width="21.88671875" style="1" bestFit="1" customWidth="1"/>
    <col min="3" max="4" width="22.109375" style="1" bestFit="1" customWidth="1"/>
    <col min="5" max="9" width="17.109375" style="1" customWidth="1"/>
    <col min="10" max="13" width="17.109375" style="2" customWidth="1"/>
    <col min="14" max="14" width="18.33203125" style="2" bestFit="1" customWidth="1"/>
    <col min="15" max="15" width="13" style="2" customWidth="1"/>
    <col min="16" max="16" width="14.88671875" style="2" customWidth="1"/>
    <col min="17" max="18" width="14.88671875" style="1" customWidth="1"/>
    <col min="19" max="19" width="12.33203125" style="1" bestFit="1" customWidth="1"/>
    <col min="20" max="20" width="10.6640625" style="1" bestFit="1" customWidth="1"/>
    <col min="21" max="21" width="16.109375" style="1" bestFit="1" customWidth="1"/>
    <col min="22" max="24" width="13.109375" style="1" customWidth="1"/>
    <col min="25" max="25" width="12.6640625" style="1" bestFit="1" customWidth="1"/>
    <col min="26" max="26" width="13.5546875" style="1" bestFit="1" customWidth="1"/>
    <col min="27" max="16384" width="9.109375" style="1"/>
  </cols>
  <sheetData>
    <row r="1" spans="2:25" s="3" customFormat="1" ht="18" customHeight="1" x14ac:dyDescent="0.3">
      <c r="B1" s="3" t="s">
        <v>50</v>
      </c>
      <c r="C1" s="4">
        <v>111</v>
      </c>
      <c r="D1" s="5"/>
      <c r="E1" s="6"/>
      <c r="F1" s="6"/>
      <c r="G1" s="6"/>
      <c r="H1" s="6"/>
      <c r="I1" s="7"/>
      <c r="J1" s="7"/>
      <c r="K1" s="7"/>
      <c r="L1" s="7"/>
      <c r="M1" s="7"/>
      <c r="N1" s="7"/>
      <c r="O1" s="7"/>
      <c r="P1" s="7"/>
      <c r="Q1" s="6"/>
      <c r="R1" s="6"/>
      <c r="S1" s="6"/>
      <c r="T1" s="6"/>
      <c r="U1" s="6"/>
      <c r="V1" s="6"/>
      <c r="W1" s="6"/>
      <c r="X1" s="6"/>
      <c r="Y1" s="6"/>
    </row>
    <row r="2" spans="2:25" s="3" customFormat="1" ht="18" customHeight="1" x14ac:dyDescent="0.3">
      <c r="B2" s="3" t="s">
        <v>47</v>
      </c>
      <c r="C2" s="4" t="s">
        <v>87</v>
      </c>
      <c r="D2" s="5"/>
      <c r="E2" s="6"/>
      <c r="F2" s="6"/>
      <c r="G2" s="6"/>
      <c r="H2" s="6"/>
      <c r="I2" s="7"/>
      <c r="J2" s="7"/>
      <c r="K2" s="7"/>
      <c r="L2" s="7"/>
      <c r="M2" s="7"/>
      <c r="N2" s="7"/>
      <c r="O2" s="7"/>
      <c r="P2" s="7"/>
      <c r="Q2" s="6"/>
      <c r="R2" s="6"/>
      <c r="S2" s="6"/>
      <c r="T2" s="6"/>
      <c r="U2" s="6"/>
      <c r="V2" s="6"/>
      <c r="W2" s="6"/>
      <c r="X2" s="6"/>
      <c r="Y2" s="6"/>
    </row>
    <row r="3" spans="2:25" s="3" customFormat="1" ht="18" customHeight="1" x14ac:dyDescent="0.3">
      <c r="B3" s="3" t="s">
        <v>51</v>
      </c>
      <c r="C3" s="8">
        <v>46291</v>
      </c>
      <c r="D3" s="5"/>
      <c r="E3" s="6"/>
      <c r="F3" s="9"/>
      <c r="I3" s="10"/>
      <c r="J3" s="10"/>
      <c r="K3" s="10"/>
      <c r="L3" s="10"/>
      <c r="M3" s="10"/>
      <c r="N3" s="10"/>
      <c r="O3" s="10"/>
      <c r="P3" s="11"/>
      <c r="Q3" s="12"/>
      <c r="R3" s="12"/>
    </row>
    <row r="4" spans="2:25" s="3" customFormat="1" ht="18" customHeight="1" x14ac:dyDescent="0.3">
      <c r="B4" s="3" t="s">
        <v>0</v>
      </c>
      <c r="C4" s="4" t="s">
        <v>1</v>
      </c>
      <c r="D4" s="13"/>
      <c r="F4" s="14"/>
      <c r="I4" s="10"/>
      <c r="J4" s="10"/>
      <c r="K4" s="10"/>
      <c r="L4" s="10"/>
      <c r="M4" s="10"/>
      <c r="N4" s="10"/>
      <c r="O4" s="10"/>
      <c r="P4" s="11"/>
      <c r="Q4" s="12"/>
      <c r="R4" s="12"/>
    </row>
    <row r="5" spans="2:25" s="3" customFormat="1" ht="18" customHeight="1" x14ac:dyDescent="0.3">
      <c r="B5" s="3" t="s">
        <v>46</v>
      </c>
      <c r="C5" s="4" t="s">
        <v>45</v>
      </c>
      <c r="D5" s="13"/>
      <c r="F5" s="15"/>
      <c r="I5" s="10"/>
      <c r="J5" s="10"/>
      <c r="K5" s="10"/>
      <c r="L5" s="10"/>
      <c r="M5" s="10"/>
      <c r="N5" s="10"/>
      <c r="O5" s="10"/>
      <c r="P5" s="11"/>
      <c r="Q5" s="12"/>
      <c r="R5" s="12"/>
    </row>
    <row r="6" spans="2:25" s="16" customFormat="1" ht="18" customHeight="1" x14ac:dyDescent="0.3">
      <c r="I6" s="17"/>
      <c r="J6" s="17"/>
      <c r="K6" s="17"/>
      <c r="L6" s="17"/>
      <c r="M6" s="17"/>
      <c r="N6" s="17"/>
      <c r="O6" s="17"/>
      <c r="P6" s="18"/>
      <c r="Q6" s="19"/>
      <c r="R6" s="19"/>
    </row>
    <row r="7" spans="2:25" s="12" customFormat="1" ht="51" customHeight="1" x14ac:dyDescent="0.3">
      <c r="B7" s="20">
        <f>$C$1</f>
        <v>111</v>
      </c>
      <c r="C7" s="21" t="s">
        <v>80</v>
      </c>
      <c r="D7" s="22" t="s">
        <v>81</v>
      </c>
      <c r="E7" s="22" t="s">
        <v>82</v>
      </c>
      <c r="F7" s="22" t="s">
        <v>83</v>
      </c>
      <c r="G7" s="22"/>
      <c r="H7" s="22"/>
      <c r="I7" s="23"/>
      <c r="J7" s="23"/>
      <c r="K7" s="23"/>
      <c r="L7" s="23"/>
      <c r="M7" s="23"/>
      <c r="N7" s="23"/>
      <c r="O7" s="23"/>
      <c r="P7" s="24" t="s">
        <v>52</v>
      </c>
      <c r="Q7" s="25" t="s">
        <v>53</v>
      </c>
      <c r="R7" s="26" t="s">
        <v>54</v>
      </c>
      <c r="S7" s="27" t="str">
        <f>$C$5</f>
        <v>9m</v>
      </c>
      <c r="T7" s="28" t="e">
        <f>SUM(R17:R19)-SUM(X17:X19)</f>
        <v>#REF!</v>
      </c>
      <c r="U7" s="29">
        <f>C3</f>
        <v>46291</v>
      </c>
      <c r="V7" s="30"/>
      <c r="W7" s="30"/>
      <c r="X7" s="30"/>
      <c r="Y7" s="31"/>
    </row>
    <row r="8" spans="2:25" s="19" customFormat="1" ht="18" customHeight="1" x14ac:dyDescent="0.3">
      <c r="B8" s="20" t="str">
        <f>B7 &amp;" Kms"</f>
        <v>111 Kms</v>
      </c>
      <c r="C8" s="32">
        <v>1.74</v>
      </c>
      <c r="D8" s="33">
        <v>4.58</v>
      </c>
      <c r="E8" s="33">
        <v>4.45</v>
      </c>
      <c r="F8" s="33">
        <v>1.49</v>
      </c>
      <c r="G8" s="33"/>
      <c r="H8" s="33"/>
      <c r="I8" s="34"/>
      <c r="J8" s="34"/>
      <c r="K8" s="34"/>
      <c r="L8" s="34"/>
      <c r="M8" s="34"/>
      <c r="N8" s="34"/>
      <c r="O8" s="34"/>
      <c r="P8" s="35">
        <f ca="1">R8-Q8</f>
        <v>9.0299999999999994</v>
      </c>
      <c r="Q8" s="36">
        <f t="shared" ref="Q8:Q19" ca="1" si="0">SUMIF($C$7:$O$19,"*Pos*",$C8:$O8)</f>
        <v>3.23</v>
      </c>
      <c r="R8" s="37">
        <f t="shared" ref="R8:R19" si="1">SUM(C8:O8)</f>
        <v>12.26</v>
      </c>
      <c r="S8" s="38"/>
      <c r="T8" s="39"/>
      <c r="U8" s="39"/>
      <c r="V8" s="40"/>
      <c r="W8" s="40"/>
      <c r="X8" s="41"/>
      <c r="Y8" s="42"/>
    </row>
    <row r="9" spans="2:25" s="19" customFormat="1" ht="18" customHeight="1" x14ac:dyDescent="0.3">
      <c r="B9" s="43" t="s">
        <v>55</v>
      </c>
      <c r="C9" s="44">
        <v>1</v>
      </c>
      <c r="D9" s="45">
        <v>14</v>
      </c>
      <c r="E9" s="45">
        <v>14</v>
      </c>
      <c r="F9" s="45">
        <v>1</v>
      </c>
      <c r="G9" s="45"/>
      <c r="H9" s="45"/>
      <c r="I9" s="45"/>
      <c r="J9" s="45"/>
      <c r="K9" s="45"/>
      <c r="L9" s="45"/>
      <c r="M9" s="45"/>
      <c r="N9" s="45"/>
      <c r="O9" s="45"/>
      <c r="P9" s="46">
        <f t="shared" ref="P9:P19" ca="1" si="2">R9-Q9</f>
        <v>28</v>
      </c>
      <c r="Q9" s="47">
        <f t="shared" ca="1" si="0"/>
        <v>2</v>
      </c>
      <c r="R9" s="48">
        <f t="shared" si="1"/>
        <v>30</v>
      </c>
      <c r="S9" s="49"/>
      <c r="T9" s="50"/>
      <c r="U9" s="50"/>
      <c r="V9" s="18"/>
      <c r="W9" s="18"/>
      <c r="X9" s="51"/>
      <c r="Y9" s="52"/>
    </row>
    <row r="10" spans="2:25" s="19" customFormat="1" ht="18" customHeight="1" x14ac:dyDescent="0.3">
      <c r="B10" s="53" t="s">
        <v>56</v>
      </c>
      <c r="C10" s="54">
        <f>C9</f>
        <v>1</v>
      </c>
      <c r="D10" s="55">
        <f t="shared" ref="D10:O13" si="3">D9</f>
        <v>14</v>
      </c>
      <c r="E10" s="55">
        <f t="shared" si="3"/>
        <v>14</v>
      </c>
      <c r="F10" s="55">
        <f t="shared" si="3"/>
        <v>1</v>
      </c>
      <c r="G10" s="55">
        <f t="shared" si="3"/>
        <v>0</v>
      </c>
      <c r="H10" s="55">
        <f t="shared" ref="H10:N10" si="4">H9</f>
        <v>0</v>
      </c>
      <c r="I10" s="55">
        <f t="shared" si="4"/>
        <v>0</v>
      </c>
      <c r="J10" s="55">
        <f t="shared" si="4"/>
        <v>0</v>
      </c>
      <c r="K10" s="55">
        <f t="shared" si="4"/>
        <v>0</v>
      </c>
      <c r="L10" s="55">
        <f t="shared" si="4"/>
        <v>0</v>
      </c>
      <c r="M10" s="55">
        <f t="shared" si="4"/>
        <v>0</v>
      </c>
      <c r="N10" s="55">
        <f t="shared" si="4"/>
        <v>0</v>
      </c>
      <c r="O10" s="55">
        <f t="shared" si="3"/>
        <v>0</v>
      </c>
      <c r="P10" s="54">
        <f t="shared" ca="1" si="2"/>
        <v>28</v>
      </c>
      <c r="Q10" s="56">
        <f t="shared" ca="1" si="0"/>
        <v>2</v>
      </c>
      <c r="R10" s="57">
        <f t="shared" si="1"/>
        <v>30</v>
      </c>
      <c r="S10" s="49"/>
      <c r="T10" s="50"/>
      <c r="U10" s="50"/>
      <c r="V10" s="18"/>
      <c r="W10" s="18"/>
      <c r="X10" s="51"/>
      <c r="Y10" s="52"/>
    </row>
    <row r="11" spans="2:25" s="19" customFormat="1" ht="18" customHeight="1" x14ac:dyDescent="0.3">
      <c r="B11" s="53" t="s">
        <v>57</v>
      </c>
      <c r="C11" s="54">
        <f>C10</f>
        <v>1</v>
      </c>
      <c r="D11" s="55">
        <f t="shared" si="3"/>
        <v>14</v>
      </c>
      <c r="E11" s="55">
        <f t="shared" si="3"/>
        <v>14</v>
      </c>
      <c r="F11" s="55">
        <f t="shared" si="3"/>
        <v>1</v>
      </c>
      <c r="G11" s="55">
        <f t="shared" si="3"/>
        <v>0</v>
      </c>
      <c r="H11" s="55">
        <f t="shared" ref="H11:N11" si="5">H10</f>
        <v>0</v>
      </c>
      <c r="I11" s="55">
        <f t="shared" si="5"/>
        <v>0</v>
      </c>
      <c r="J11" s="55">
        <f t="shared" si="5"/>
        <v>0</v>
      </c>
      <c r="K11" s="55">
        <f t="shared" si="5"/>
        <v>0</v>
      </c>
      <c r="L11" s="55">
        <f t="shared" si="5"/>
        <v>0</v>
      </c>
      <c r="M11" s="55">
        <f t="shared" si="5"/>
        <v>0</v>
      </c>
      <c r="N11" s="55">
        <f t="shared" si="5"/>
        <v>0</v>
      </c>
      <c r="O11" s="55">
        <f t="shared" si="3"/>
        <v>0</v>
      </c>
      <c r="P11" s="54">
        <f t="shared" ca="1" si="2"/>
        <v>28</v>
      </c>
      <c r="Q11" s="56">
        <f t="shared" ca="1" si="0"/>
        <v>2</v>
      </c>
      <c r="R11" s="57">
        <f t="shared" si="1"/>
        <v>30</v>
      </c>
      <c r="S11" s="49"/>
      <c r="T11" s="50"/>
      <c r="U11" s="50"/>
      <c r="V11" s="18"/>
      <c r="W11" s="18"/>
      <c r="X11" s="51"/>
      <c r="Y11" s="52"/>
    </row>
    <row r="12" spans="2:25" s="19" customFormat="1" ht="18" customHeight="1" x14ac:dyDescent="0.3">
      <c r="B12" s="53" t="s">
        <v>58</v>
      </c>
      <c r="C12" s="54">
        <f>C11</f>
        <v>1</v>
      </c>
      <c r="D12" s="55">
        <f t="shared" si="3"/>
        <v>14</v>
      </c>
      <c r="E12" s="55">
        <f t="shared" si="3"/>
        <v>14</v>
      </c>
      <c r="F12" s="55">
        <f t="shared" si="3"/>
        <v>1</v>
      </c>
      <c r="G12" s="55">
        <f t="shared" si="3"/>
        <v>0</v>
      </c>
      <c r="H12" s="55">
        <f t="shared" ref="H12:N12" si="6">H11</f>
        <v>0</v>
      </c>
      <c r="I12" s="55">
        <f t="shared" si="6"/>
        <v>0</v>
      </c>
      <c r="J12" s="55">
        <f t="shared" si="6"/>
        <v>0</v>
      </c>
      <c r="K12" s="55">
        <f t="shared" si="6"/>
        <v>0</v>
      </c>
      <c r="L12" s="55">
        <f t="shared" si="6"/>
        <v>0</v>
      </c>
      <c r="M12" s="55">
        <f t="shared" si="6"/>
        <v>0</v>
      </c>
      <c r="N12" s="55">
        <f t="shared" si="6"/>
        <v>0</v>
      </c>
      <c r="O12" s="55">
        <f t="shared" si="3"/>
        <v>0</v>
      </c>
      <c r="P12" s="54">
        <f t="shared" ca="1" si="2"/>
        <v>28</v>
      </c>
      <c r="Q12" s="56">
        <f t="shared" ca="1" si="0"/>
        <v>2</v>
      </c>
      <c r="R12" s="57">
        <f t="shared" si="1"/>
        <v>30</v>
      </c>
      <c r="S12" s="49"/>
      <c r="T12" s="50"/>
      <c r="U12" s="58" t="s">
        <v>85</v>
      </c>
      <c r="V12" s="59"/>
      <c r="W12" s="60"/>
      <c r="X12" s="51"/>
      <c r="Y12" s="61" t="s">
        <v>59</v>
      </c>
    </row>
    <row r="13" spans="2:25" s="12" customFormat="1" ht="18" customHeight="1" x14ac:dyDescent="0.3">
      <c r="B13" s="53" t="s">
        <v>60</v>
      </c>
      <c r="C13" s="54">
        <f>C12</f>
        <v>1</v>
      </c>
      <c r="D13" s="55">
        <f t="shared" si="3"/>
        <v>14</v>
      </c>
      <c r="E13" s="55">
        <f t="shared" si="3"/>
        <v>14</v>
      </c>
      <c r="F13" s="55">
        <f t="shared" si="3"/>
        <v>1</v>
      </c>
      <c r="G13" s="55">
        <f t="shared" si="3"/>
        <v>0</v>
      </c>
      <c r="H13" s="55">
        <f t="shared" ref="H13:N13" si="7">H12</f>
        <v>0</v>
      </c>
      <c r="I13" s="55">
        <f t="shared" si="7"/>
        <v>0</v>
      </c>
      <c r="J13" s="55">
        <f t="shared" si="7"/>
        <v>0</v>
      </c>
      <c r="K13" s="55">
        <f t="shared" si="7"/>
        <v>0</v>
      </c>
      <c r="L13" s="55">
        <f t="shared" si="7"/>
        <v>0</v>
      </c>
      <c r="M13" s="55">
        <f t="shared" si="7"/>
        <v>0</v>
      </c>
      <c r="N13" s="55">
        <f t="shared" si="7"/>
        <v>0</v>
      </c>
      <c r="O13" s="55">
        <f t="shared" si="3"/>
        <v>0</v>
      </c>
      <c r="P13" s="54">
        <f t="shared" ca="1" si="2"/>
        <v>28</v>
      </c>
      <c r="Q13" s="56">
        <f t="shared" ca="1" si="0"/>
        <v>2</v>
      </c>
      <c r="R13" s="57">
        <f t="shared" si="1"/>
        <v>30</v>
      </c>
      <c r="S13" s="49"/>
      <c r="T13" s="50"/>
      <c r="U13" s="62" t="s">
        <v>61</v>
      </c>
      <c r="V13" s="63" t="e">
        <f>'111 (Mo-Sun)'!#REF!</f>
        <v>#REF!</v>
      </c>
      <c r="W13" s="64"/>
      <c r="X13" s="65" t="e">
        <f ca="1">V13-P13</f>
        <v>#REF!</v>
      </c>
      <c r="Y13" s="66" t="e">
        <f>'111 (Mo-Sun)'!#REF!</f>
        <v>#REF!</v>
      </c>
    </row>
    <row r="14" spans="2:25" s="12" customFormat="1" ht="18" customHeight="1" x14ac:dyDescent="0.3">
      <c r="B14" s="53" t="s">
        <v>62</v>
      </c>
      <c r="C14" s="67">
        <v>1</v>
      </c>
      <c r="D14" s="68">
        <v>14</v>
      </c>
      <c r="E14" s="68">
        <v>14</v>
      </c>
      <c r="F14" s="68">
        <v>1</v>
      </c>
      <c r="G14" s="68"/>
      <c r="H14" s="68"/>
      <c r="I14" s="68"/>
      <c r="J14" s="68"/>
      <c r="K14" s="68"/>
      <c r="L14" s="68"/>
      <c r="M14" s="68"/>
      <c r="N14" s="68"/>
      <c r="O14" s="68"/>
      <c r="P14" s="54">
        <f t="shared" ca="1" si="2"/>
        <v>28</v>
      </c>
      <c r="Q14" s="56">
        <f t="shared" ca="1" si="0"/>
        <v>2</v>
      </c>
      <c r="R14" s="57">
        <f t="shared" si="1"/>
        <v>30</v>
      </c>
      <c r="S14" s="49"/>
      <c r="T14" s="50"/>
      <c r="U14" s="62" t="s">
        <v>63</v>
      </c>
      <c r="V14" s="63" t="e">
        <f>V13</f>
        <v>#REF!</v>
      </c>
      <c r="W14" s="64"/>
      <c r="X14" s="65" t="e">
        <f ca="1">V14-P14</f>
        <v>#REF!</v>
      </c>
      <c r="Y14" s="66" t="e">
        <f>Y13</f>
        <v>#REF!</v>
      </c>
    </row>
    <row r="15" spans="2:25" s="12" customFormat="1" ht="18" customHeight="1" x14ac:dyDescent="0.3">
      <c r="B15" s="53" t="s">
        <v>64</v>
      </c>
      <c r="C15" s="67">
        <f t="shared" ref="C15" si="8">C14</f>
        <v>1</v>
      </c>
      <c r="D15" s="68">
        <f>D14</f>
        <v>14</v>
      </c>
      <c r="E15" s="68">
        <f t="shared" ref="E15:O15" si="9">E14</f>
        <v>14</v>
      </c>
      <c r="F15" s="68">
        <f t="shared" si="9"/>
        <v>1</v>
      </c>
      <c r="G15" s="68">
        <f t="shared" si="9"/>
        <v>0</v>
      </c>
      <c r="H15" s="68">
        <f t="shared" ref="H15:N15" si="10">H14</f>
        <v>0</v>
      </c>
      <c r="I15" s="68">
        <f t="shared" si="10"/>
        <v>0</v>
      </c>
      <c r="J15" s="68">
        <f t="shared" si="10"/>
        <v>0</v>
      </c>
      <c r="K15" s="68">
        <f t="shared" si="10"/>
        <v>0</v>
      </c>
      <c r="L15" s="68">
        <f t="shared" si="10"/>
        <v>0</v>
      </c>
      <c r="M15" s="68">
        <f t="shared" si="10"/>
        <v>0</v>
      </c>
      <c r="N15" s="68">
        <f t="shared" si="10"/>
        <v>0</v>
      </c>
      <c r="O15" s="68">
        <f t="shared" si="9"/>
        <v>0</v>
      </c>
      <c r="P15" s="54">
        <f t="shared" ca="1" si="2"/>
        <v>28</v>
      </c>
      <c r="Q15" s="56">
        <f t="shared" ca="1" si="0"/>
        <v>2</v>
      </c>
      <c r="R15" s="57">
        <f t="shared" si="1"/>
        <v>30</v>
      </c>
      <c r="S15" s="49"/>
      <c r="T15" s="50"/>
      <c r="U15" s="62" t="s">
        <v>65</v>
      </c>
      <c r="V15" s="63" t="e">
        <f>V14</f>
        <v>#REF!</v>
      </c>
      <c r="W15" s="64"/>
      <c r="X15" s="65" t="e">
        <f ca="1">V15-P15</f>
        <v>#REF!</v>
      </c>
      <c r="Y15" s="66" t="e">
        <f>Y14</f>
        <v>#REF!</v>
      </c>
    </row>
    <row r="16" spans="2:25" s="12" customFormat="1" ht="18" customHeight="1" x14ac:dyDescent="0.3">
      <c r="B16" s="69" t="s">
        <v>66</v>
      </c>
      <c r="C16" s="70">
        <f>C15</f>
        <v>1</v>
      </c>
      <c r="D16" s="71">
        <f t="shared" ref="D16:O16" si="11">D15</f>
        <v>14</v>
      </c>
      <c r="E16" s="71">
        <f t="shared" si="11"/>
        <v>14</v>
      </c>
      <c r="F16" s="71">
        <f t="shared" si="11"/>
        <v>1</v>
      </c>
      <c r="G16" s="71">
        <f t="shared" si="11"/>
        <v>0</v>
      </c>
      <c r="H16" s="71">
        <f t="shared" ref="H16:N16" si="12">H15</f>
        <v>0</v>
      </c>
      <c r="I16" s="71">
        <f t="shared" si="12"/>
        <v>0</v>
      </c>
      <c r="J16" s="71">
        <f t="shared" si="12"/>
        <v>0</v>
      </c>
      <c r="K16" s="71">
        <f t="shared" si="12"/>
        <v>0</v>
      </c>
      <c r="L16" s="71">
        <f t="shared" si="12"/>
        <v>0</v>
      </c>
      <c r="M16" s="71">
        <f t="shared" si="12"/>
        <v>0</v>
      </c>
      <c r="N16" s="71">
        <f t="shared" si="12"/>
        <v>0</v>
      </c>
      <c r="O16" s="71">
        <f t="shared" si="11"/>
        <v>0</v>
      </c>
      <c r="P16" s="70">
        <f t="shared" ca="1" si="2"/>
        <v>28</v>
      </c>
      <c r="Q16" s="72">
        <f t="shared" ca="1" si="0"/>
        <v>2</v>
      </c>
      <c r="R16" s="73">
        <f t="shared" si="1"/>
        <v>30</v>
      </c>
      <c r="S16" s="49"/>
      <c r="T16" s="50"/>
      <c r="U16" s="74" t="s">
        <v>67</v>
      </c>
      <c r="V16" s="75" t="s">
        <v>68</v>
      </c>
      <c r="W16" s="75" t="s">
        <v>69</v>
      </c>
      <c r="X16" s="76" t="s">
        <v>70</v>
      </c>
      <c r="Y16" s="77"/>
    </row>
    <row r="17" spans="2:25" s="12" customFormat="1" ht="18" customHeight="1" x14ac:dyDescent="0.3">
      <c r="B17" s="78" t="str">
        <f>B7&amp;"KMS WKD"</f>
        <v>111KMS WKD</v>
      </c>
      <c r="C17" s="79">
        <f>C8*C12</f>
        <v>1.74</v>
      </c>
      <c r="D17" s="79">
        <f t="shared" ref="D17:O17" si="13">D8*D12</f>
        <v>64.12</v>
      </c>
      <c r="E17" s="79">
        <f t="shared" si="13"/>
        <v>62.300000000000004</v>
      </c>
      <c r="F17" s="79">
        <f t="shared" si="13"/>
        <v>1.49</v>
      </c>
      <c r="G17" s="79">
        <f t="shared" si="13"/>
        <v>0</v>
      </c>
      <c r="H17" s="79">
        <f t="shared" ref="H17:N17" si="14">H8*H12</f>
        <v>0</v>
      </c>
      <c r="I17" s="79">
        <f t="shared" si="14"/>
        <v>0</v>
      </c>
      <c r="J17" s="79">
        <f t="shared" si="14"/>
        <v>0</v>
      </c>
      <c r="K17" s="79">
        <f t="shared" si="14"/>
        <v>0</v>
      </c>
      <c r="L17" s="79">
        <f t="shared" si="14"/>
        <v>0</v>
      </c>
      <c r="M17" s="79">
        <f t="shared" si="14"/>
        <v>0</v>
      </c>
      <c r="N17" s="79">
        <f t="shared" si="14"/>
        <v>0</v>
      </c>
      <c r="O17" s="79">
        <f t="shared" si="13"/>
        <v>0</v>
      </c>
      <c r="P17" s="80">
        <f t="shared" ca="1" si="2"/>
        <v>126.42</v>
      </c>
      <c r="Q17" s="81">
        <f t="shared" ca="1" si="0"/>
        <v>3.23</v>
      </c>
      <c r="R17" s="82">
        <f t="shared" si="1"/>
        <v>129.65</v>
      </c>
      <c r="S17" s="83"/>
      <c r="T17" s="62"/>
      <c r="U17" s="62" t="s">
        <v>61</v>
      </c>
      <c r="V17" s="84" t="e">
        <f>'111 (Mo-Sun)'!#REF!</f>
        <v>#REF!</v>
      </c>
      <c r="W17" s="84" t="e">
        <f>'111 (Mo-Sun)'!#REF!</f>
        <v>#REF!</v>
      </c>
      <c r="X17" s="85" t="e">
        <f>V17+W17</f>
        <v>#REF!</v>
      </c>
      <c r="Y17" s="86"/>
    </row>
    <row r="18" spans="2:25" s="12" customFormat="1" ht="18" customHeight="1" x14ac:dyDescent="0.3">
      <c r="B18" s="78" t="str">
        <f>B7&amp;"KMS SAT"</f>
        <v>111KMS SAT</v>
      </c>
      <c r="C18" s="79">
        <f>C8*C14</f>
        <v>1.74</v>
      </c>
      <c r="D18" s="79">
        <f t="shared" ref="D18:O18" si="15">D8*D14</f>
        <v>64.12</v>
      </c>
      <c r="E18" s="79">
        <f t="shared" si="15"/>
        <v>62.300000000000004</v>
      </c>
      <c r="F18" s="79">
        <f t="shared" si="15"/>
        <v>1.49</v>
      </c>
      <c r="G18" s="79">
        <f t="shared" si="15"/>
        <v>0</v>
      </c>
      <c r="H18" s="79">
        <f t="shared" ref="H18:N18" si="16">H8*H14</f>
        <v>0</v>
      </c>
      <c r="I18" s="79">
        <f t="shared" si="16"/>
        <v>0</v>
      </c>
      <c r="J18" s="79">
        <f t="shared" si="16"/>
        <v>0</v>
      </c>
      <c r="K18" s="79">
        <f t="shared" si="16"/>
        <v>0</v>
      </c>
      <c r="L18" s="79">
        <f t="shared" si="16"/>
        <v>0</v>
      </c>
      <c r="M18" s="79">
        <f t="shared" si="16"/>
        <v>0</v>
      </c>
      <c r="N18" s="79">
        <f t="shared" si="16"/>
        <v>0</v>
      </c>
      <c r="O18" s="79">
        <f t="shared" si="15"/>
        <v>0</v>
      </c>
      <c r="P18" s="80">
        <f t="shared" ca="1" si="2"/>
        <v>126.42</v>
      </c>
      <c r="Q18" s="81">
        <f t="shared" ca="1" si="0"/>
        <v>3.23</v>
      </c>
      <c r="R18" s="82">
        <f t="shared" si="1"/>
        <v>129.65</v>
      </c>
      <c r="S18" s="83"/>
      <c r="T18" s="62"/>
      <c r="U18" s="62" t="s">
        <v>63</v>
      </c>
      <c r="V18" s="84" t="e">
        <f t="shared" ref="V18:W18" si="17">V17</f>
        <v>#REF!</v>
      </c>
      <c r="W18" s="84" t="e">
        <f t="shared" si="17"/>
        <v>#REF!</v>
      </c>
      <c r="X18" s="85" t="e">
        <f>V18+W18</f>
        <v>#REF!</v>
      </c>
      <c r="Y18" s="87"/>
    </row>
    <row r="19" spans="2:25" s="12" customFormat="1" ht="18" customHeight="1" x14ac:dyDescent="0.3">
      <c r="B19" s="69" t="str">
        <f>B7&amp;"KMS SUN/PH"</f>
        <v>111KMS SUN/PH</v>
      </c>
      <c r="C19" s="88">
        <f>C8*C15</f>
        <v>1.74</v>
      </c>
      <c r="D19" s="88">
        <f t="shared" ref="D19:O19" si="18">D8*D15</f>
        <v>64.12</v>
      </c>
      <c r="E19" s="88">
        <f t="shared" si="18"/>
        <v>62.300000000000004</v>
      </c>
      <c r="F19" s="88">
        <f t="shared" si="18"/>
        <v>1.49</v>
      </c>
      <c r="G19" s="88">
        <f t="shared" si="18"/>
        <v>0</v>
      </c>
      <c r="H19" s="88">
        <f t="shared" ref="H19:N19" si="19">H8*H15</f>
        <v>0</v>
      </c>
      <c r="I19" s="88">
        <f t="shared" si="19"/>
        <v>0</v>
      </c>
      <c r="J19" s="88">
        <f t="shared" si="19"/>
        <v>0</v>
      </c>
      <c r="K19" s="88">
        <f t="shared" si="19"/>
        <v>0</v>
      </c>
      <c r="L19" s="88">
        <f t="shared" si="19"/>
        <v>0</v>
      </c>
      <c r="M19" s="88">
        <f t="shared" si="19"/>
        <v>0</v>
      </c>
      <c r="N19" s="88">
        <f t="shared" si="19"/>
        <v>0</v>
      </c>
      <c r="O19" s="88">
        <f t="shared" si="18"/>
        <v>0</v>
      </c>
      <c r="P19" s="89">
        <f t="shared" ca="1" si="2"/>
        <v>126.42</v>
      </c>
      <c r="Q19" s="90">
        <f t="shared" ca="1" si="0"/>
        <v>3.23</v>
      </c>
      <c r="R19" s="91">
        <f t="shared" si="1"/>
        <v>129.65</v>
      </c>
      <c r="S19" s="92"/>
      <c r="T19" s="93"/>
      <c r="U19" s="94" t="s">
        <v>65</v>
      </c>
      <c r="V19" s="95" t="e">
        <f>V18</f>
        <v>#REF!</v>
      </c>
      <c r="W19" s="95" t="e">
        <f>W18</f>
        <v>#REF!</v>
      </c>
      <c r="X19" s="96" t="e">
        <f>X18</f>
        <v>#REF!</v>
      </c>
      <c r="Y19" s="97"/>
    </row>
    <row r="20" spans="2:25" s="12" customFormat="1" ht="18" customHeight="1" x14ac:dyDescent="0.3">
      <c r="I20" s="11"/>
      <c r="J20" s="11"/>
      <c r="K20" s="11"/>
      <c r="L20" s="11"/>
      <c r="M20" s="11"/>
      <c r="N20" s="11"/>
      <c r="O20" s="11"/>
      <c r="P20" s="11"/>
    </row>
    <row r="21" spans="2:25" s="12" customFormat="1" ht="18" customHeight="1" x14ac:dyDescent="0.3">
      <c r="B21" s="98" t="s">
        <v>0</v>
      </c>
      <c r="C21" s="98" t="s">
        <v>44</v>
      </c>
      <c r="D21" s="98" t="s">
        <v>71</v>
      </c>
      <c r="E21" s="98" t="s">
        <v>72</v>
      </c>
      <c r="F21" s="98" t="s">
        <v>73</v>
      </c>
      <c r="G21" s="98" t="s">
        <v>74</v>
      </c>
      <c r="H21" s="98" t="s">
        <v>86</v>
      </c>
      <c r="I21" s="11"/>
      <c r="J21" s="11"/>
      <c r="K21" s="11"/>
      <c r="L21" s="11"/>
      <c r="M21" s="11"/>
      <c r="N21" s="11"/>
      <c r="O21" s="11"/>
      <c r="P21" s="11"/>
      <c r="Q21" s="99"/>
      <c r="R21" s="99"/>
      <c r="U21" s="100"/>
      <c r="V21" s="100"/>
      <c r="W21" s="100"/>
      <c r="X21" s="100"/>
      <c r="Y21" s="100"/>
    </row>
    <row r="22" spans="2:25" s="100" customFormat="1" ht="18" customHeight="1" x14ac:dyDescent="0.3">
      <c r="B22" s="101" t="str">
        <f>$C$4</f>
        <v>TPI</v>
      </c>
      <c r="C22" s="101">
        <f>$C$1</f>
        <v>111</v>
      </c>
      <c r="D22" s="102" t="s">
        <v>75</v>
      </c>
      <c r="E22" s="102" t="s">
        <v>76</v>
      </c>
      <c r="F22" s="103">
        <v>635</v>
      </c>
      <c r="G22" s="102" t="s">
        <v>2</v>
      </c>
      <c r="H22" s="104">
        <f>$C$3</f>
        <v>46291</v>
      </c>
      <c r="I22" s="105"/>
      <c r="J22" s="109" t="s">
        <v>0</v>
      </c>
      <c r="K22" s="109" t="s">
        <v>44</v>
      </c>
      <c r="L22" s="109" t="s">
        <v>86</v>
      </c>
      <c r="M22" s="109" t="s">
        <v>72</v>
      </c>
      <c r="N22" s="109" t="s">
        <v>74</v>
      </c>
      <c r="O22" s="109" t="s">
        <v>73</v>
      </c>
      <c r="P22" s="108" t="s">
        <v>77</v>
      </c>
      <c r="Q22" s="99"/>
      <c r="R22" s="99"/>
    </row>
    <row r="23" spans="2:25" s="100" customFormat="1" ht="18" customHeight="1" x14ac:dyDescent="0.3">
      <c r="B23" s="101" t="str">
        <f t="shared" ref="B23:B33" si="20">$C$4</f>
        <v>TPI</v>
      </c>
      <c r="C23" s="101">
        <f t="shared" ref="C23:C33" si="21">$C$1</f>
        <v>111</v>
      </c>
      <c r="D23" s="102" t="s">
        <v>75</v>
      </c>
      <c r="E23" s="102" t="s">
        <v>76</v>
      </c>
      <c r="F23" s="103">
        <v>635</v>
      </c>
      <c r="G23" s="102" t="s">
        <v>2</v>
      </c>
      <c r="H23" s="104">
        <f t="shared" ref="H23:H33" si="22">$C$3</f>
        <v>46291</v>
      </c>
      <c r="I23" s="105"/>
      <c r="J23" s="108" t="s">
        <v>1</v>
      </c>
      <c r="K23" s="108">
        <v>111</v>
      </c>
      <c r="L23" s="110">
        <v>45458</v>
      </c>
      <c r="M23" s="108" t="s">
        <v>76</v>
      </c>
      <c r="N23" s="108" t="s">
        <v>2</v>
      </c>
      <c r="O23" s="108">
        <v>635</v>
      </c>
      <c r="P23" s="108">
        <v>3</v>
      </c>
      <c r="Q23" s="99"/>
      <c r="R23" s="99"/>
      <c r="T23" s="6"/>
      <c r="U23" s="6"/>
      <c r="V23" s="6"/>
      <c r="W23" s="6"/>
      <c r="X23" s="6"/>
      <c r="Y23" s="6"/>
    </row>
    <row r="24" spans="2:25" s="100" customFormat="1" ht="18" customHeight="1" x14ac:dyDescent="0.3">
      <c r="B24" s="101" t="str">
        <f t="shared" si="20"/>
        <v>TPI</v>
      </c>
      <c r="C24" s="101">
        <f t="shared" si="21"/>
        <v>111</v>
      </c>
      <c r="D24" s="102" t="s">
        <v>75</v>
      </c>
      <c r="E24" s="102" t="s">
        <v>76</v>
      </c>
      <c r="F24" s="103">
        <v>635</v>
      </c>
      <c r="G24" s="102" t="s">
        <v>2</v>
      </c>
      <c r="H24" s="104">
        <f t="shared" si="22"/>
        <v>46291</v>
      </c>
      <c r="I24" s="105"/>
      <c r="J24" s="108" t="s">
        <v>1</v>
      </c>
      <c r="K24" s="108">
        <v>111</v>
      </c>
      <c r="L24" s="110">
        <v>45458</v>
      </c>
      <c r="M24" s="108" t="s">
        <v>76</v>
      </c>
      <c r="N24" s="108" t="s">
        <v>40</v>
      </c>
      <c r="O24" s="108">
        <v>635</v>
      </c>
      <c r="P24" s="108">
        <v>3</v>
      </c>
      <c r="Q24" s="99"/>
      <c r="R24" s="99"/>
      <c r="T24" s="6"/>
      <c r="U24" s="6"/>
      <c r="V24" s="6"/>
      <c r="W24" s="6"/>
      <c r="X24" s="6"/>
      <c r="Y24" s="6"/>
    </row>
    <row r="25" spans="2:25" s="100" customFormat="1" ht="18" customHeight="1" x14ac:dyDescent="0.3">
      <c r="B25" s="101" t="str">
        <f t="shared" si="20"/>
        <v>TPI</v>
      </c>
      <c r="C25" s="101">
        <f t="shared" si="21"/>
        <v>111</v>
      </c>
      <c r="D25" s="102" t="s">
        <v>75</v>
      </c>
      <c r="E25" s="102" t="s">
        <v>78</v>
      </c>
      <c r="F25" s="103">
        <v>635</v>
      </c>
      <c r="G25" s="102" t="s">
        <v>2</v>
      </c>
      <c r="H25" s="104">
        <f t="shared" si="22"/>
        <v>46291</v>
      </c>
      <c r="I25" s="105"/>
      <c r="J25" s="108" t="s">
        <v>1</v>
      </c>
      <c r="K25" s="108">
        <v>111</v>
      </c>
      <c r="L25" s="110">
        <v>45458</v>
      </c>
      <c r="M25" s="108" t="s">
        <v>78</v>
      </c>
      <c r="N25" s="108" t="s">
        <v>2</v>
      </c>
      <c r="O25" s="108">
        <v>635</v>
      </c>
      <c r="P25" s="108">
        <v>3</v>
      </c>
      <c r="Q25" s="99"/>
      <c r="R25" s="99"/>
      <c r="T25" s="6"/>
      <c r="U25" s="6"/>
      <c r="V25" s="6"/>
      <c r="W25" s="6"/>
      <c r="X25" s="6"/>
      <c r="Y25" s="6"/>
    </row>
    <row r="26" spans="2:25" s="100" customFormat="1" ht="18" customHeight="1" x14ac:dyDescent="0.3">
      <c r="B26" s="101" t="str">
        <f t="shared" si="20"/>
        <v>TPI</v>
      </c>
      <c r="C26" s="101">
        <f t="shared" si="21"/>
        <v>111</v>
      </c>
      <c r="D26" s="102" t="s">
        <v>75</v>
      </c>
      <c r="E26" s="102" t="s">
        <v>78</v>
      </c>
      <c r="F26" s="103">
        <v>635</v>
      </c>
      <c r="G26" s="102" t="s">
        <v>2</v>
      </c>
      <c r="H26" s="104">
        <f t="shared" si="22"/>
        <v>46291</v>
      </c>
      <c r="I26" s="105"/>
      <c r="J26" s="108" t="s">
        <v>1</v>
      </c>
      <c r="K26" s="108">
        <v>111</v>
      </c>
      <c r="L26" s="110">
        <v>45458</v>
      </c>
      <c r="M26" s="108" t="s">
        <v>78</v>
      </c>
      <c r="N26" s="108" t="s">
        <v>40</v>
      </c>
      <c r="O26" s="108">
        <v>635</v>
      </c>
      <c r="P26" s="108">
        <v>3</v>
      </c>
      <c r="Q26" s="99"/>
      <c r="R26" s="99"/>
      <c r="T26" s="6"/>
      <c r="U26" s="6"/>
      <c r="V26" s="6"/>
      <c r="W26" s="6"/>
      <c r="X26" s="6"/>
      <c r="Y26" s="6"/>
    </row>
    <row r="27" spans="2:25" s="100" customFormat="1" ht="18" customHeight="1" x14ac:dyDescent="0.3">
      <c r="B27" s="101" t="str">
        <f t="shared" si="20"/>
        <v>TPI</v>
      </c>
      <c r="C27" s="101">
        <f t="shared" si="21"/>
        <v>111</v>
      </c>
      <c r="D27" s="102" t="s">
        <v>75</v>
      </c>
      <c r="E27" s="102" t="s">
        <v>78</v>
      </c>
      <c r="F27" s="103">
        <v>635</v>
      </c>
      <c r="G27" s="102" t="s">
        <v>2</v>
      </c>
      <c r="H27" s="104">
        <f t="shared" si="22"/>
        <v>46291</v>
      </c>
      <c r="I27" s="105"/>
      <c r="J27" s="108" t="s">
        <v>84</v>
      </c>
      <c r="K27" s="108"/>
      <c r="L27" s="108"/>
      <c r="M27" s="108"/>
      <c r="N27" s="108"/>
      <c r="O27" s="108"/>
      <c r="P27" s="108">
        <v>12</v>
      </c>
      <c r="Q27" s="99"/>
      <c r="R27" s="99"/>
      <c r="T27" s="6"/>
      <c r="U27" s="6"/>
      <c r="V27" s="6"/>
      <c r="W27" s="6"/>
      <c r="X27" s="6"/>
      <c r="Y27" s="6"/>
    </row>
    <row r="28" spans="2:25" s="100" customFormat="1" ht="18" customHeight="1" x14ac:dyDescent="0.3">
      <c r="B28" s="101" t="str">
        <f t="shared" si="20"/>
        <v>TPI</v>
      </c>
      <c r="C28" s="101">
        <f t="shared" si="21"/>
        <v>111</v>
      </c>
      <c r="D28" s="102" t="s">
        <v>79</v>
      </c>
      <c r="E28" s="102" t="s">
        <v>76</v>
      </c>
      <c r="F28" s="103">
        <v>635</v>
      </c>
      <c r="G28" s="102" t="s">
        <v>40</v>
      </c>
      <c r="H28" s="104">
        <f t="shared" si="22"/>
        <v>46291</v>
      </c>
      <c r="I28" s="105"/>
      <c r="J28" s="106"/>
      <c r="K28" s="106"/>
      <c r="L28" s="107"/>
      <c r="M28" s="106"/>
      <c r="N28" s="105"/>
      <c r="O28" s="105"/>
      <c r="P28" s="105"/>
      <c r="Q28" s="99"/>
      <c r="R28" s="99"/>
      <c r="T28" s="6"/>
      <c r="U28" s="6"/>
      <c r="V28" s="6"/>
      <c r="W28" s="6"/>
      <c r="X28" s="6"/>
      <c r="Y28" s="6"/>
    </row>
    <row r="29" spans="2:25" s="100" customFormat="1" ht="18" customHeight="1" x14ac:dyDescent="0.3">
      <c r="B29" s="101" t="str">
        <f t="shared" si="20"/>
        <v>TPI</v>
      </c>
      <c r="C29" s="101">
        <f t="shared" si="21"/>
        <v>111</v>
      </c>
      <c r="D29" s="102" t="s">
        <v>79</v>
      </c>
      <c r="E29" s="102" t="s">
        <v>76</v>
      </c>
      <c r="F29" s="103">
        <v>635</v>
      </c>
      <c r="G29" s="102" t="s">
        <v>40</v>
      </c>
      <c r="H29" s="104">
        <f t="shared" si="22"/>
        <v>46291</v>
      </c>
      <c r="I29" s="105"/>
      <c r="J29" s="106"/>
      <c r="K29" s="106"/>
      <c r="L29" s="107"/>
      <c r="M29" s="106"/>
      <c r="N29" s="105"/>
      <c r="O29" s="105"/>
      <c r="P29" s="105"/>
      <c r="Q29" s="99"/>
      <c r="R29" s="99"/>
      <c r="T29" s="6"/>
      <c r="U29" s="6"/>
      <c r="V29" s="6"/>
      <c r="W29" s="6"/>
      <c r="X29" s="6"/>
      <c r="Y29" s="6"/>
    </row>
    <row r="30" spans="2:25" s="100" customFormat="1" ht="18" customHeight="1" x14ac:dyDescent="0.3">
      <c r="B30" s="101" t="str">
        <f t="shared" si="20"/>
        <v>TPI</v>
      </c>
      <c r="C30" s="101">
        <f t="shared" si="21"/>
        <v>111</v>
      </c>
      <c r="D30" s="102" t="s">
        <v>79</v>
      </c>
      <c r="E30" s="102" t="s">
        <v>76</v>
      </c>
      <c r="F30" s="103">
        <v>635</v>
      </c>
      <c r="G30" s="102" t="s">
        <v>40</v>
      </c>
      <c r="H30" s="104">
        <f t="shared" si="22"/>
        <v>46291</v>
      </c>
      <c r="I30" s="105"/>
      <c r="J30" s="106"/>
      <c r="K30" s="106"/>
      <c r="L30" s="107"/>
      <c r="M30" s="106"/>
      <c r="N30" s="105"/>
      <c r="O30" s="105"/>
      <c r="P30" s="105"/>
      <c r="Q30" s="99"/>
      <c r="R30" s="99"/>
      <c r="T30" s="6"/>
      <c r="U30" s="6"/>
      <c r="V30" s="6"/>
      <c r="W30" s="6"/>
      <c r="X30" s="6"/>
      <c r="Y30" s="6"/>
    </row>
    <row r="31" spans="2:25" s="100" customFormat="1" ht="18" customHeight="1" x14ac:dyDescent="0.3">
      <c r="B31" s="101" t="str">
        <f t="shared" si="20"/>
        <v>TPI</v>
      </c>
      <c r="C31" s="101">
        <f t="shared" si="21"/>
        <v>111</v>
      </c>
      <c r="D31" s="102" t="s">
        <v>79</v>
      </c>
      <c r="E31" s="102" t="s">
        <v>78</v>
      </c>
      <c r="F31" s="103">
        <v>635</v>
      </c>
      <c r="G31" s="102" t="s">
        <v>40</v>
      </c>
      <c r="H31" s="104">
        <f t="shared" si="22"/>
        <v>46291</v>
      </c>
      <c r="I31" s="105"/>
      <c r="J31" s="106"/>
      <c r="K31" s="106"/>
      <c r="L31" s="107"/>
      <c r="M31" s="106"/>
      <c r="N31" s="105"/>
      <c r="O31" s="105"/>
      <c r="P31" s="105"/>
      <c r="Q31" s="99"/>
      <c r="R31" s="99"/>
      <c r="T31" s="6"/>
      <c r="U31" s="6"/>
      <c r="V31" s="6"/>
      <c r="W31" s="6"/>
      <c r="X31" s="6"/>
      <c r="Y31" s="6"/>
    </row>
    <row r="32" spans="2:25" s="100" customFormat="1" ht="18" customHeight="1" x14ac:dyDescent="0.3">
      <c r="B32" s="101" t="str">
        <f t="shared" si="20"/>
        <v>TPI</v>
      </c>
      <c r="C32" s="101">
        <f t="shared" si="21"/>
        <v>111</v>
      </c>
      <c r="D32" s="102" t="s">
        <v>79</v>
      </c>
      <c r="E32" s="102" t="s">
        <v>78</v>
      </c>
      <c r="F32" s="103">
        <v>635</v>
      </c>
      <c r="G32" s="102" t="s">
        <v>40</v>
      </c>
      <c r="H32" s="104">
        <f t="shared" si="22"/>
        <v>46291</v>
      </c>
      <c r="I32" s="105"/>
      <c r="J32" s="106"/>
      <c r="K32" s="106"/>
      <c r="L32" s="107"/>
      <c r="M32" s="106"/>
      <c r="N32" s="105"/>
      <c r="O32" s="105"/>
      <c r="P32" s="105"/>
      <c r="Q32" s="99"/>
      <c r="R32" s="99"/>
      <c r="T32" s="6"/>
      <c r="U32" s="6"/>
      <c r="V32" s="6"/>
      <c r="W32" s="6"/>
      <c r="X32" s="6"/>
      <c r="Y32" s="6"/>
    </row>
    <row r="33" spans="2:10" s="100" customFormat="1" ht="18" customHeight="1" x14ac:dyDescent="0.3">
      <c r="B33" s="101" t="str">
        <f t="shared" si="20"/>
        <v>TPI</v>
      </c>
      <c r="C33" s="101">
        <f t="shared" si="21"/>
        <v>111</v>
      </c>
      <c r="D33" s="102" t="s">
        <v>79</v>
      </c>
      <c r="E33" s="102" t="s">
        <v>78</v>
      </c>
      <c r="F33" s="103">
        <v>635</v>
      </c>
      <c r="G33" s="102" t="s">
        <v>40</v>
      </c>
      <c r="H33" s="104">
        <f t="shared" si="22"/>
        <v>46291</v>
      </c>
      <c r="I33" s="105"/>
      <c r="J33" s="106"/>
    </row>
    <row r="35" spans="2:10" x14ac:dyDescent="0.3">
      <c r="J35" s="108" t="s">
        <v>88</v>
      </c>
    </row>
  </sheetData>
  <autoFilter ref="B21:H33" xr:uid="{05B22D8A-91A3-4FC4-894E-841B7B0E7494}"/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34"/>
  <sheetViews>
    <sheetView showGridLines="0" tabSelected="1" view="pageBreakPreview" zoomScale="60" zoomScaleNormal="75" workbookViewId="0">
      <pane xSplit="2" topLeftCell="C1" activePane="topRight" state="frozen"/>
      <selection sqref="A1:XFD1048576"/>
      <selection pane="topRight" activeCell="F25" sqref="F25"/>
    </sheetView>
  </sheetViews>
  <sheetFormatPr defaultColWidth="9.109375" defaultRowHeight="18" customHeight="1" x14ac:dyDescent="0.25"/>
  <cols>
    <col min="1" max="1" width="2.5546875" style="112" customWidth="1"/>
    <col min="2" max="2" width="23.109375" style="112" customWidth="1"/>
    <col min="3" max="3" width="9.88671875" style="112" customWidth="1"/>
    <col min="4" max="4" width="12.88671875" style="112" customWidth="1"/>
    <col min="5" max="5" width="12.5546875" style="112" customWidth="1"/>
    <col min="6" max="6" width="11.109375" style="112" customWidth="1"/>
    <col min="7" max="20" width="10" style="112" customWidth="1"/>
    <col min="21" max="21" width="2.5546875" style="112" customWidth="1"/>
    <col min="22" max="16384" width="9.109375" style="112"/>
  </cols>
  <sheetData>
    <row r="1" spans="1:21" ht="18" customHeight="1" thickBot="1" x14ac:dyDescent="0.3">
      <c r="A1" s="117"/>
      <c r="B1" s="111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</row>
    <row r="2" spans="1:21" s="116" customFormat="1" ht="21.75" customHeight="1" x14ac:dyDescent="0.25">
      <c r="A2" s="113"/>
      <c r="B2" s="134" t="str">
        <f>Input!$B$1 &amp;"" &amp;Input!$C$1 &amp;": " &amp;Input!$C$2</f>
        <v>Route 111: Vredehoek - Gardens - Civic Centre (Anticlockwise)</v>
      </c>
      <c r="C2" s="135"/>
      <c r="D2" s="135"/>
      <c r="E2" s="136"/>
      <c r="F2" s="136"/>
      <c r="G2" s="135"/>
      <c r="H2" s="135"/>
      <c r="I2" s="135"/>
      <c r="J2" s="135"/>
      <c r="K2" s="135"/>
      <c r="L2" s="136"/>
      <c r="M2" s="135"/>
      <c r="N2" s="135"/>
      <c r="O2" s="136"/>
      <c r="P2" s="135"/>
      <c r="Q2" s="135"/>
      <c r="R2" s="136"/>
      <c r="S2" s="136"/>
      <c r="T2" s="137"/>
      <c r="U2" s="113"/>
    </row>
    <row r="3" spans="1:21" s="116" customFormat="1" ht="21.75" customHeight="1" x14ac:dyDescent="0.25">
      <c r="A3" s="113"/>
      <c r="B3" s="138" t="str">
        <f>Input!$B$3 &amp;" " &amp;TEXT(Input!$C$3,"dd mmm yyyy")</f>
        <v>Timetable effective 26 Sept 2026</v>
      </c>
      <c r="C3" s="114"/>
      <c r="D3" s="114"/>
      <c r="E3" s="139"/>
      <c r="F3" s="139"/>
      <c r="G3" s="114"/>
      <c r="H3" s="114"/>
      <c r="I3" s="114"/>
      <c r="J3" s="114"/>
      <c r="K3" s="114"/>
      <c r="L3" s="139"/>
      <c r="M3" s="114"/>
      <c r="N3" s="114"/>
      <c r="O3" s="139"/>
      <c r="P3" s="114"/>
      <c r="Q3" s="114"/>
      <c r="R3" s="139"/>
      <c r="S3" s="139"/>
      <c r="T3" s="115"/>
      <c r="U3" s="113"/>
    </row>
    <row r="4" spans="1:21" s="116" customFormat="1" ht="21.75" customHeight="1" thickBot="1" x14ac:dyDescent="0.3">
      <c r="A4" s="113"/>
      <c r="B4" s="140" t="s">
        <v>89</v>
      </c>
      <c r="C4" s="141"/>
      <c r="D4" s="141"/>
      <c r="E4" s="142"/>
      <c r="F4" s="142"/>
      <c r="G4" s="141"/>
      <c r="H4" s="141"/>
      <c r="I4" s="141"/>
      <c r="J4" s="141"/>
      <c r="K4" s="141"/>
      <c r="L4" s="141"/>
      <c r="M4" s="141"/>
      <c r="N4" s="141"/>
      <c r="O4" s="142"/>
      <c r="P4" s="141"/>
      <c r="Q4" s="141"/>
      <c r="R4" s="142"/>
      <c r="S4" s="142"/>
      <c r="T4" s="143"/>
      <c r="U4" s="113"/>
    </row>
    <row r="5" spans="1:21" s="118" customFormat="1" ht="18" customHeight="1" x14ac:dyDescent="0.3">
      <c r="A5" s="117"/>
      <c r="U5" s="117"/>
    </row>
    <row r="6" spans="1:21" s="116" customFormat="1" ht="18" customHeight="1" x14ac:dyDescent="0.25">
      <c r="A6" s="118"/>
      <c r="B6" s="125" t="s">
        <v>2</v>
      </c>
      <c r="C6" s="126" t="s">
        <v>42</v>
      </c>
      <c r="D6" s="126">
        <v>101</v>
      </c>
      <c r="E6" s="127">
        <v>1741</v>
      </c>
      <c r="F6" s="126" t="s">
        <v>7</v>
      </c>
      <c r="G6" s="128">
        <v>0.2638888888888889</v>
      </c>
      <c r="H6" s="128">
        <v>0.30555555555555558</v>
      </c>
      <c r="I6" s="128">
        <v>0.34722222222222227</v>
      </c>
      <c r="J6" s="128">
        <v>0.38888888888888895</v>
      </c>
      <c r="K6" s="128">
        <v>0.43055555555555564</v>
      </c>
      <c r="L6" s="128">
        <v>0.47222222222222232</v>
      </c>
      <c r="M6" s="128">
        <v>0.51388888888888895</v>
      </c>
      <c r="N6" s="128">
        <v>0.55555555555555558</v>
      </c>
      <c r="O6" s="128">
        <v>0.59722222222222221</v>
      </c>
      <c r="P6" s="128">
        <v>0.63888888888888884</v>
      </c>
      <c r="Q6" s="128">
        <v>0.68055555555555547</v>
      </c>
      <c r="R6" s="128">
        <v>0.7222222222222221</v>
      </c>
      <c r="S6" s="128">
        <v>0.76388888888888873</v>
      </c>
      <c r="T6" s="128">
        <v>0.80555555555555547</v>
      </c>
      <c r="U6" s="118"/>
    </row>
    <row r="7" spans="1:21" ht="18" customHeight="1" x14ac:dyDescent="0.25">
      <c r="A7" s="118"/>
      <c r="B7" s="119" t="s">
        <v>3</v>
      </c>
      <c r="C7" s="122" t="s">
        <v>42</v>
      </c>
      <c r="D7" s="122">
        <v>301</v>
      </c>
      <c r="E7" s="123">
        <v>518</v>
      </c>
      <c r="F7" s="122" t="s">
        <v>6</v>
      </c>
      <c r="G7" s="124">
        <v>0.26597222222222222</v>
      </c>
      <c r="H7" s="124">
        <v>0.30763888888888891</v>
      </c>
      <c r="I7" s="124">
        <v>0.34930555555555559</v>
      </c>
      <c r="J7" s="124">
        <v>0.39097222222222228</v>
      </c>
      <c r="K7" s="124">
        <v>0.43263888888888896</v>
      </c>
      <c r="L7" s="124">
        <v>0.47430555555555565</v>
      </c>
      <c r="M7" s="124">
        <v>0.51597222222222228</v>
      </c>
      <c r="N7" s="124">
        <v>0.55763888888888891</v>
      </c>
      <c r="O7" s="124">
        <v>0.59930555555555554</v>
      </c>
      <c r="P7" s="124">
        <v>0.64097222222222217</v>
      </c>
      <c r="Q7" s="124">
        <v>0.6826388888888888</v>
      </c>
      <c r="R7" s="124">
        <v>0.72430555555555542</v>
      </c>
      <c r="S7" s="124">
        <v>0.76597222222222205</v>
      </c>
      <c r="T7" s="124">
        <v>0.8076388888888888</v>
      </c>
      <c r="U7" s="118"/>
    </row>
    <row r="8" spans="1:21" ht="18" customHeight="1" x14ac:dyDescent="0.25">
      <c r="A8" s="117"/>
      <c r="B8" s="119" t="s">
        <v>28</v>
      </c>
      <c r="C8" s="122" t="s">
        <v>42</v>
      </c>
      <c r="D8" s="122">
        <v>1218</v>
      </c>
      <c r="E8" s="123">
        <v>245</v>
      </c>
      <c r="F8" s="122" t="s">
        <v>29</v>
      </c>
      <c r="G8" s="124">
        <v>0.26874999999999999</v>
      </c>
      <c r="H8" s="124">
        <v>0.31041666666666667</v>
      </c>
      <c r="I8" s="124">
        <v>0.35208333333333336</v>
      </c>
      <c r="J8" s="124">
        <v>0.39375000000000004</v>
      </c>
      <c r="K8" s="124">
        <v>0.43541666666666673</v>
      </c>
      <c r="L8" s="124">
        <v>0.47708333333333341</v>
      </c>
      <c r="M8" s="124">
        <v>0.51875000000000004</v>
      </c>
      <c r="N8" s="124">
        <v>0.56041666666666667</v>
      </c>
      <c r="O8" s="124">
        <v>0.6020833333333333</v>
      </c>
      <c r="P8" s="124">
        <v>0.64374999999999993</v>
      </c>
      <c r="Q8" s="124">
        <v>0.68541666666666656</v>
      </c>
      <c r="R8" s="124">
        <v>0.72708333333333319</v>
      </c>
      <c r="S8" s="124">
        <v>0.76874999999999982</v>
      </c>
      <c r="T8" s="124">
        <v>0.81041666666666656</v>
      </c>
      <c r="U8" s="117"/>
    </row>
    <row r="9" spans="1:21" ht="18" customHeight="1" x14ac:dyDescent="0.25">
      <c r="A9" s="118"/>
      <c r="B9" s="119" t="s">
        <v>22</v>
      </c>
      <c r="C9" s="122" t="s">
        <v>42</v>
      </c>
      <c r="D9" s="122">
        <v>310</v>
      </c>
      <c r="E9" s="123">
        <v>210</v>
      </c>
      <c r="F9" s="122" t="s">
        <v>23</v>
      </c>
      <c r="G9" s="124">
        <v>0.26944444444444443</v>
      </c>
      <c r="H9" s="124">
        <v>0.31111111111111112</v>
      </c>
      <c r="I9" s="124">
        <v>0.3527777777777778</v>
      </c>
      <c r="J9" s="124">
        <v>0.39444444444444449</v>
      </c>
      <c r="K9" s="124">
        <v>0.43611111111111117</v>
      </c>
      <c r="L9" s="124">
        <v>0.47777777777777786</v>
      </c>
      <c r="M9" s="124">
        <v>0.51944444444444449</v>
      </c>
      <c r="N9" s="124">
        <v>0.56111111111111112</v>
      </c>
      <c r="O9" s="124">
        <v>0.60277777777777775</v>
      </c>
      <c r="P9" s="124">
        <v>0.64444444444444438</v>
      </c>
      <c r="Q9" s="124">
        <v>0.68611111111111101</v>
      </c>
      <c r="R9" s="124">
        <v>0.72777777777777763</v>
      </c>
      <c r="S9" s="124">
        <v>0.76944444444444426</v>
      </c>
      <c r="T9" s="124">
        <v>0.81111111111111101</v>
      </c>
      <c r="U9" s="118"/>
    </row>
    <row r="10" spans="1:21" ht="18" customHeight="1" x14ac:dyDescent="0.25">
      <c r="A10" s="117"/>
      <c r="B10" s="119" t="s">
        <v>4</v>
      </c>
      <c r="C10" s="122" t="s">
        <v>42</v>
      </c>
      <c r="D10" s="122">
        <v>306</v>
      </c>
      <c r="E10" s="123">
        <v>395</v>
      </c>
      <c r="F10" s="122" t="s">
        <v>8</v>
      </c>
      <c r="G10" s="124">
        <v>0.27013888888888887</v>
      </c>
      <c r="H10" s="124">
        <v>0.31180555555555556</v>
      </c>
      <c r="I10" s="124">
        <v>0.35347222222222224</v>
      </c>
      <c r="J10" s="124">
        <v>0.39513888888888893</v>
      </c>
      <c r="K10" s="124">
        <v>0.43680555555555561</v>
      </c>
      <c r="L10" s="124">
        <v>0.4784722222222223</v>
      </c>
      <c r="M10" s="124">
        <v>0.52013888888888893</v>
      </c>
      <c r="N10" s="124">
        <v>0.56180555555555556</v>
      </c>
      <c r="O10" s="124">
        <v>0.60347222222222219</v>
      </c>
      <c r="P10" s="124">
        <v>0.64513888888888882</v>
      </c>
      <c r="Q10" s="124">
        <v>0.68680555555555545</v>
      </c>
      <c r="R10" s="124">
        <v>0.72847222222222208</v>
      </c>
      <c r="S10" s="124">
        <v>0.77013888888888871</v>
      </c>
      <c r="T10" s="124">
        <v>0.81180555555555545</v>
      </c>
      <c r="U10" s="117"/>
    </row>
    <row r="11" spans="1:21" ht="18" customHeight="1" x14ac:dyDescent="0.25">
      <c r="A11" s="117"/>
      <c r="B11" s="119" t="s">
        <v>5</v>
      </c>
      <c r="C11" s="122" t="s">
        <v>42</v>
      </c>
      <c r="D11" s="122">
        <v>1114</v>
      </c>
      <c r="E11" s="123">
        <v>289</v>
      </c>
      <c r="F11" s="122" t="s">
        <v>9</v>
      </c>
      <c r="G11" s="124">
        <v>0.27152777777777776</v>
      </c>
      <c r="H11" s="124">
        <v>0.31319444444444444</v>
      </c>
      <c r="I11" s="124">
        <v>0.35486111111111113</v>
      </c>
      <c r="J11" s="124">
        <v>0.39652777777777781</v>
      </c>
      <c r="K11" s="124">
        <v>0.4381944444444445</v>
      </c>
      <c r="L11" s="124">
        <v>0.47986111111111118</v>
      </c>
      <c r="M11" s="124">
        <v>0.52152777777777781</v>
      </c>
      <c r="N11" s="124">
        <v>0.56319444444444444</v>
      </c>
      <c r="O11" s="124">
        <v>0.60486111111111107</v>
      </c>
      <c r="P11" s="124">
        <v>0.6465277777777777</v>
      </c>
      <c r="Q11" s="124">
        <v>0.68819444444444433</v>
      </c>
      <c r="R11" s="124">
        <v>0.72986111111111096</v>
      </c>
      <c r="S11" s="124">
        <v>0.77152777777777759</v>
      </c>
      <c r="T11" s="124">
        <v>0.81319444444444433</v>
      </c>
      <c r="U11" s="117"/>
    </row>
    <row r="12" spans="1:21" ht="18" customHeight="1" x14ac:dyDescent="0.25">
      <c r="A12" s="117"/>
      <c r="B12" s="119" t="s">
        <v>26</v>
      </c>
      <c r="C12" s="122" t="s">
        <v>42</v>
      </c>
      <c r="D12" s="122">
        <v>573</v>
      </c>
      <c r="E12" s="123">
        <v>342</v>
      </c>
      <c r="F12" s="122" t="s">
        <v>27</v>
      </c>
      <c r="G12" s="124">
        <v>0.2722222222222222</v>
      </c>
      <c r="H12" s="124">
        <v>0.31388888888888888</v>
      </c>
      <c r="I12" s="124">
        <v>0.35555555555555557</v>
      </c>
      <c r="J12" s="124">
        <v>0.39722222222222225</v>
      </c>
      <c r="K12" s="124">
        <v>0.43888888888888894</v>
      </c>
      <c r="L12" s="124">
        <v>0.48055555555555562</v>
      </c>
      <c r="M12" s="124">
        <v>0.52222222222222225</v>
      </c>
      <c r="N12" s="124">
        <v>0.56388888888888888</v>
      </c>
      <c r="O12" s="124">
        <v>0.60555555555555551</v>
      </c>
      <c r="P12" s="124">
        <v>0.64722222222222214</v>
      </c>
      <c r="Q12" s="124">
        <v>0.68888888888888877</v>
      </c>
      <c r="R12" s="124">
        <v>0.7305555555555554</v>
      </c>
      <c r="S12" s="124">
        <v>0.77222222222222203</v>
      </c>
      <c r="T12" s="124">
        <v>0.81388888888888877</v>
      </c>
      <c r="U12" s="117"/>
    </row>
    <row r="13" spans="1:21" ht="18" customHeight="1" x14ac:dyDescent="0.25">
      <c r="A13" s="118"/>
      <c r="B13" s="119" t="s">
        <v>18</v>
      </c>
      <c r="C13" s="122" t="s">
        <v>42</v>
      </c>
      <c r="D13" s="122">
        <v>309</v>
      </c>
      <c r="E13" s="123">
        <v>198</v>
      </c>
      <c r="F13" s="122" t="s">
        <v>19</v>
      </c>
      <c r="G13" s="124">
        <v>0.27361111111111108</v>
      </c>
      <c r="H13" s="124">
        <v>0.31527777777777777</v>
      </c>
      <c r="I13" s="124">
        <v>0.35694444444444445</v>
      </c>
      <c r="J13" s="124">
        <v>0.39861111111111114</v>
      </c>
      <c r="K13" s="124">
        <v>0.44027777777777782</v>
      </c>
      <c r="L13" s="124">
        <v>0.48194444444444451</v>
      </c>
      <c r="M13" s="124">
        <v>0.52361111111111114</v>
      </c>
      <c r="N13" s="124">
        <v>0.56527777777777777</v>
      </c>
      <c r="O13" s="124">
        <v>0.6069444444444444</v>
      </c>
      <c r="P13" s="124">
        <v>0.64861111111111103</v>
      </c>
      <c r="Q13" s="124">
        <v>0.69027777777777766</v>
      </c>
      <c r="R13" s="124">
        <v>0.73194444444444429</v>
      </c>
      <c r="S13" s="124">
        <v>0.77361111111111092</v>
      </c>
      <c r="T13" s="124">
        <v>0.81527777777777766</v>
      </c>
      <c r="U13" s="118"/>
    </row>
    <row r="14" spans="1:21" ht="18" customHeight="1" x14ac:dyDescent="0.25">
      <c r="A14" s="118"/>
      <c r="B14" s="119" t="s">
        <v>10</v>
      </c>
      <c r="C14" s="122" t="s">
        <v>42</v>
      </c>
      <c r="D14" s="122">
        <v>1224</v>
      </c>
      <c r="E14" s="123">
        <v>509</v>
      </c>
      <c r="F14" s="122" t="s">
        <v>11</v>
      </c>
      <c r="G14" s="124">
        <v>0.27430555555555552</v>
      </c>
      <c r="H14" s="124">
        <v>0.31597222222222221</v>
      </c>
      <c r="I14" s="124">
        <v>0.3576388888888889</v>
      </c>
      <c r="J14" s="124">
        <v>0.39930555555555558</v>
      </c>
      <c r="K14" s="124">
        <v>0.44097222222222227</v>
      </c>
      <c r="L14" s="124">
        <v>0.48263888888888895</v>
      </c>
      <c r="M14" s="124">
        <v>0.52430555555555558</v>
      </c>
      <c r="N14" s="124">
        <v>0.56597222222222221</v>
      </c>
      <c r="O14" s="124">
        <v>0.60763888888888884</v>
      </c>
      <c r="P14" s="124">
        <v>0.64930555555555547</v>
      </c>
      <c r="Q14" s="124">
        <v>0.6909722222222221</v>
      </c>
      <c r="R14" s="124">
        <v>0.73263888888888873</v>
      </c>
      <c r="S14" s="124">
        <v>0.77430555555555536</v>
      </c>
      <c r="T14" s="124">
        <v>0.8159722222222221</v>
      </c>
      <c r="U14" s="118"/>
    </row>
    <row r="15" spans="1:21" s="116" customFormat="1" ht="18" customHeight="1" x14ac:dyDescent="0.25">
      <c r="A15" s="121"/>
      <c r="B15" s="129" t="s">
        <v>16</v>
      </c>
      <c r="C15" s="126" t="s">
        <v>42</v>
      </c>
      <c r="D15" s="126">
        <v>76</v>
      </c>
      <c r="E15" s="127">
        <v>455</v>
      </c>
      <c r="F15" s="126" t="s">
        <v>17</v>
      </c>
      <c r="G15" s="128">
        <v>0.27569444444444446</v>
      </c>
      <c r="H15" s="128">
        <v>0.31736111111111115</v>
      </c>
      <c r="I15" s="128">
        <v>0.35902777777777783</v>
      </c>
      <c r="J15" s="128">
        <v>0.40069444444444452</v>
      </c>
      <c r="K15" s="128">
        <v>0.4423611111111112</v>
      </c>
      <c r="L15" s="128">
        <v>0.48402777777777789</v>
      </c>
      <c r="M15" s="128">
        <v>0.52569444444444446</v>
      </c>
      <c r="N15" s="128">
        <v>0.56736111111111109</v>
      </c>
      <c r="O15" s="128">
        <v>0.60902777777777772</v>
      </c>
      <c r="P15" s="128">
        <v>0.65069444444444435</v>
      </c>
      <c r="Q15" s="128">
        <v>0.69236111111111098</v>
      </c>
      <c r="R15" s="128">
        <v>0.73402777777777761</v>
      </c>
      <c r="S15" s="128">
        <v>0.77569444444444424</v>
      </c>
      <c r="T15" s="128">
        <v>0.81736111111111098</v>
      </c>
      <c r="U15" s="121"/>
    </row>
    <row r="16" spans="1:21" ht="18" customHeight="1" x14ac:dyDescent="0.25">
      <c r="A16" s="118"/>
      <c r="B16" s="119" t="s">
        <v>38</v>
      </c>
      <c r="C16" s="122" t="s">
        <v>42</v>
      </c>
      <c r="D16" s="122">
        <v>1226</v>
      </c>
      <c r="E16" s="123">
        <v>405</v>
      </c>
      <c r="F16" s="122" t="s">
        <v>39</v>
      </c>
      <c r="G16" s="124">
        <v>0.27777777777777779</v>
      </c>
      <c r="H16" s="124">
        <v>0.31944444444444448</v>
      </c>
      <c r="I16" s="124">
        <v>0.36111111111111116</v>
      </c>
      <c r="J16" s="124">
        <v>0.40277777777777785</v>
      </c>
      <c r="K16" s="124">
        <v>0.44444444444444453</v>
      </c>
      <c r="L16" s="124">
        <v>0.48611111111111122</v>
      </c>
      <c r="M16" s="124">
        <v>0.52777777777777779</v>
      </c>
      <c r="N16" s="124">
        <v>0.56944444444444442</v>
      </c>
      <c r="O16" s="124">
        <v>0.61111111111111105</v>
      </c>
      <c r="P16" s="124">
        <v>0.65277777777777768</v>
      </c>
      <c r="Q16" s="124">
        <v>0.69444444444444431</v>
      </c>
      <c r="R16" s="124">
        <v>0.73611111111111094</v>
      </c>
      <c r="S16" s="124">
        <v>0.77777777777777757</v>
      </c>
      <c r="T16" s="124">
        <v>0.81944444444444431</v>
      </c>
      <c r="U16" s="118"/>
    </row>
    <row r="17" spans="1:21" ht="18" customHeight="1" x14ac:dyDescent="0.25">
      <c r="A17" s="118"/>
      <c r="B17" s="130" t="s">
        <v>90</v>
      </c>
      <c r="C17" s="131" t="s">
        <v>42</v>
      </c>
      <c r="D17" s="131">
        <v>1227</v>
      </c>
      <c r="E17" s="132">
        <v>250</v>
      </c>
      <c r="F17" s="131" t="s">
        <v>91</v>
      </c>
      <c r="G17" s="124">
        <v>0.27847222222222223</v>
      </c>
      <c r="H17" s="124">
        <v>0.32013888888888892</v>
      </c>
      <c r="I17" s="124">
        <v>0.3618055555555556</v>
      </c>
      <c r="J17" s="124">
        <v>0.40347222222222229</v>
      </c>
      <c r="K17" s="124">
        <v>0.44513888888888897</v>
      </c>
      <c r="L17" s="124">
        <v>0.48680555555555566</v>
      </c>
      <c r="M17" s="124">
        <v>0.52847222222222223</v>
      </c>
      <c r="N17" s="124">
        <v>0.57013888888888886</v>
      </c>
      <c r="O17" s="124">
        <v>0.61180555555555549</v>
      </c>
      <c r="P17" s="124">
        <v>0.65347222222222212</v>
      </c>
      <c r="Q17" s="124">
        <v>0.69513888888888875</v>
      </c>
      <c r="R17" s="124">
        <v>0.73680555555555538</v>
      </c>
      <c r="S17" s="124">
        <v>0.77847222222222201</v>
      </c>
      <c r="T17" s="124">
        <v>0.82013888888888875</v>
      </c>
      <c r="U17" s="118"/>
    </row>
    <row r="18" spans="1:21" ht="18" customHeight="1" x14ac:dyDescent="0.25">
      <c r="A18" s="118"/>
      <c r="B18" s="119" t="s">
        <v>20</v>
      </c>
      <c r="C18" s="122" t="s">
        <v>42</v>
      </c>
      <c r="D18" s="122">
        <v>1228</v>
      </c>
      <c r="E18" s="123">
        <v>239</v>
      </c>
      <c r="F18" s="122" t="s">
        <v>21</v>
      </c>
      <c r="G18" s="124">
        <v>0.27916666666666667</v>
      </c>
      <c r="H18" s="124">
        <v>0.32083333333333336</v>
      </c>
      <c r="I18" s="124">
        <v>0.36250000000000004</v>
      </c>
      <c r="J18" s="124">
        <v>0.40416666666666673</v>
      </c>
      <c r="K18" s="124">
        <v>0.44583333333333341</v>
      </c>
      <c r="L18" s="124">
        <v>0.4875000000000001</v>
      </c>
      <c r="M18" s="124">
        <v>0.52916666666666667</v>
      </c>
      <c r="N18" s="124">
        <v>0.5708333333333333</v>
      </c>
      <c r="O18" s="124">
        <v>0.61249999999999993</v>
      </c>
      <c r="P18" s="124">
        <v>0.65416666666666656</v>
      </c>
      <c r="Q18" s="124">
        <v>0.69583333333333319</v>
      </c>
      <c r="R18" s="124">
        <v>0.73749999999999982</v>
      </c>
      <c r="S18" s="124">
        <v>0.77916666666666645</v>
      </c>
      <c r="T18" s="124">
        <v>0.82083333333333319</v>
      </c>
      <c r="U18" s="118"/>
    </row>
    <row r="19" spans="1:21" ht="18" customHeight="1" x14ac:dyDescent="0.25">
      <c r="A19" s="121"/>
      <c r="B19" s="119" t="s">
        <v>12</v>
      </c>
      <c r="C19" s="122" t="s">
        <v>42</v>
      </c>
      <c r="D19" s="122">
        <v>1229</v>
      </c>
      <c r="E19" s="123">
        <v>255</v>
      </c>
      <c r="F19" s="122" t="s">
        <v>13</v>
      </c>
      <c r="G19" s="124">
        <v>0.27986111111111112</v>
      </c>
      <c r="H19" s="124">
        <v>0.3215277777777778</v>
      </c>
      <c r="I19" s="124">
        <v>0.36319444444444449</v>
      </c>
      <c r="J19" s="124">
        <v>0.40486111111111117</v>
      </c>
      <c r="K19" s="124">
        <v>0.44652777777777786</v>
      </c>
      <c r="L19" s="124">
        <v>0.48819444444444454</v>
      </c>
      <c r="M19" s="124">
        <v>0.52986111111111112</v>
      </c>
      <c r="N19" s="124">
        <v>0.57152777777777775</v>
      </c>
      <c r="O19" s="124">
        <v>0.61319444444444438</v>
      </c>
      <c r="P19" s="124">
        <v>0.65486111111111101</v>
      </c>
      <c r="Q19" s="124">
        <v>0.69652777777777763</v>
      </c>
      <c r="R19" s="124">
        <v>0.73819444444444426</v>
      </c>
      <c r="S19" s="124">
        <v>0.77986111111111089</v>
      </c>
      <c r="T19" s="124">
        <v>0.82152777777777763</v>
      </c>
      <c r="U19" s="121"/>
    </row>
    <row r="20" spans="1:21" s="116" customFormat="1" ht="18" customHeight="1" x14ac:dyDescent="0.25">
      <c r="A20" s="121"/>
      <c r="B20" s="129" t="s">
        <v>40</v>
      </c>
      <c r="C20" s="126" t="s">
        <v>43</v>
      </c>
      <c r="D20" s="126">
        <v>1230</v>
      </c>
      <c r="E20" s="127">
        <v>273</v>
      </c>
      <c r="F20" s="126" t="s">
        <v>41</v>
      </c>
      <c r="G20" s="128">
        <v>0.28055555555555556</v>
      </c>
      <c r="H20" s="128">
        <v>0.32222222222222224</v>
      </c>
      <c r="I20" s="128">
        <v>0.36388888888888893</v>
      </c>
      <c r="J20" s="128">
        <v>0.40555555555555561</v>
      </c>
      <c r="K20" s="128">
        <v>0.4472222222222223</v>
      </c>
      <c r="L20" s="128">
        <v>0.48888888888888898</v>
      </c>
      <c r="M20" s="128">
        <v>0.53055555555555556</v>
      </c>
      <c r="N20" s="128">
        <v>0.57222222222222219</v>
      </c>
      <c r="O20" s="128">
        <v>0.61388888888888882</v>
      </c>
      <c r="P20" s="128">
        <v>0.65555555555555545</v>
      </c>
      <c r="Q20" s="128">
        <v>0.69722222222222208</v>
      </c>
      <c r="R20" s="128">
        <v>0.73888888888888871</v>
      </c>
      <c r="S20" s="128">
        <v>0.78055555555555534</v>
      </c>
      <c r="T20" s="128">
        <v>0.82222222222222208</v>
      </c>
      <c r="U20" s="121"/>
    </row>
    <row r="21" spans="1:21" ht="18" customHeight="1" x14ac:dyDescent="0.25">
      <c r="A21" s="117"/>
      <c r="B21" s="118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17"/>
    </row>
    <row r="22" spans="1:21" s="116" customFormat="1" ht="18" customHeight="1" x14ac:dyDescent="0.25">
      <c r="A22" s="133"/>
      <c r="B22" s="129" t="s">
        <v>40</v>
      </c>
      <c r="C22" s="126" t="s">
        <v>42</v>
      </c>
      <c r="D22" s="126">
        <v>1230</v>
      </c>
      <c r="E22" s="127">
        <v>0</v>
      </c>
      <c r="F22" s="126" t="s">
        <v>41</v>
      </c>
      <c r="G22" s="128">
        <v>0.28055555555555556</v>
      </c>
      <c r="H22" s="128">
        <v>0.32222222222222224</v>
      </c>
      <c r="I22" s="128">
        <v>0.36388888888888893</v>
      </c>
      <c r="J22" s="128">
        <v>0.40555555555555561</v>
      </c>
      <c r="K22" s="128">
        <v>0.4472222222222223</v>
      </c>
      <c r="L22" s="128">
        <v>0.48888888888888898</v>
      </c>
      <c r="M22" s="128">
        <v>0.53055555555555567</v>
      </c>
      <c r="N22" s="128">
        <v>0.5722222222222223</v>
      </c>
      <c r="O22" s="128">
        <v>0.61388888888888893</v>
      </c>
      <c r="P22" s="128">
        <v>0.65555555555555556</v>
      </c>
      <c r="Q22" s="128">
        <v>0.69722222222222219</v>
      </c>
      <c r="R22" s="128">
        <v>0.73888888888888882</v>
      </c>
      <c r="S22" s="128">
        <v>0.78055555555555545</v>
      </c>
      <c r="T22" s="128">
        <v>0.82222222222222208</v>
      </c>
      <c r="U22" s="133"/>
    </row>
    <row r="23" spans="1:21" ht="18" customHeight="1" x14ac:dyDescent="0.25">
      <c r="A23" s="118"/>
      <c r="B23" s="119" t="s">
        <v>36</v>
      </c>
      <c r="C23" s="122" t="s">
        <v>42</v>
      </c>
      <c r="D23" s="122">
        <v>1231</v>
      </c>
      <c r="E23" s="123">
        <v>452</v>
      </c>
      <c r="F23" s="122" t="s">
        <v>37</v>
      </c>
      <c r="G23" s="124">
        <v>0.28125</v>
      </c>
      <c r="H23" s="124">
        <v>0.32291666666666669</v>
      </c>
      <c r="I23" s="124">
        <v>0.36458333333333337</v>
      </c>
      <c r="J23" s="124">
        <v>0.40625000000000006</v>
      </c>
      <c r="K23" s="124">
        <v>0.44791666666666674</v>
      </c>
      <c r="L23" s="124">
        <v>0.48958333333333343</v>
      </c>
      <c r="M23" s="124">
        <v>0.53125000000000011</v>
      </c>
      <c r="N23" s="124">
        <v>0.57291666666666674</v>
      </c>
      <c r="O23" s="124">
        <v>0.61458333333333337</v>
      </c>
      <c r="P23" s="124">
        <v>0.65625</v>
      </c>
      <c r="Q23" s="124">
        <v>0.69791666666666663</v>
      </c>
      <c r="R23" s="124">
        <v>0.73958333333333326</v>
      </c>
      <c r="S23" s="124">
        <v>0.78124999999999989</v>
      </c>
      <c r="T23" s="124">
        <v>0.82291666666666652</v>
      </c>
      <c r="U23" s="118"/>
    </row>
    <row r="24" spans="1:21" ht="18" customHeight="1" x14ac:dyDescent="0.25">
      <c r="A24" s="118"/>
      <c r="B24" s="119" t="s">
        <v>14</v>
      </c>
      <c r="C24" s="122" t="s">
        <v>42</v>
      </c>
      <c r="D24" s="122">
        <v>1232</v>
      </c>
      <c r="E24" s="123">
        <v>448</v>
      </c>
      <c r="F24" s="122" t="s">
        <v>15</v>
      </c>
      <c r="G24" s="124">
        <v>0.28263888888888888</v>
      </c>
      <c r="H24" s="124">
        <v>0.32430555555555557</v>
      </c>
      <c r="I24" s="124">
        <v>0.36597222222222225</v>
      </c>
      <c r="J24" s="124">
        <v>0.40763888888888894</v>
      </c>
      <c r="K24" s="124">
        <v>0.44930555555555562</v>
      </c>
      <c r="L24" s="124">
        <v>0.49097222222222231</v>
      </c>
      <c r="M24" s="124">
        <v>0.53263888888888899</v>
      </c>
      <c r="N24" s="124">
        <v>0.57430555555555562</v>
      </c>
      <c r="O24" s="124">
        <v>0.61597222222222225</v>
      </c>
      <c r="P24" s="124">
        <v>0.65763888888888888</v>
      </c>
      <c r="Q24" s="124">
        <v>0.69930555555555551</v>
      </c>
      <c r="R24" s="124">
        <v>0.74097222222222214</v>
      </c>
      <c r="S24" s="124">
        <v>0.78263888888888877</v>
      </c>
      <c r="T24" s="124">
        <v>0.8243055555555554</v>
      </c>
      <c r="U24" s="118"/>
    </row>
    <row r="25" spans="1:21" ht="18" customHeight="1" x14ac:dyDescent="0.25">
      <c r="A25" s="118"/>
      <c r="B25" s="119" t="s">
        <v>30</v>
      </c>
      <c r="C25" s="122" t="s">
        <v>42</v>
      </c>
      <c r="D25" s="122">
        <v>1233</v>
      </c>
      <c r="E25" s="123">
        <v>301</v>
      </c>
      <c r="F25" s="122" t="s">
        <v>31</v>
      </c>
      <c r="G25" s="124">
        <v>0.28333333333333333</v>
      </c>
      <c r="H25" s="124">
        <v>0.32500000000000001</v>
      </c>
      <c r="I25" s="124">
        <v>0.3666666666666667</v>
      </c>
      <c r="J25" s="124">
        <v>0.40833333333333338</v>
      </c>
      <c r="K25" s="124">
        <v>0.45000000000000007</v>
      </c>
      <c r="L25" s="124">
        <v>0.49166666666666675</v>
      </c>
      <c r="M25" s="124">
        <v>0.53333333333333344</v>
      </c>
      <c r="N25" s="124">
        <v>0.57500000000000007</v>
      </c>
      <c r="O25" s="124">
        <v>0.6166666666666667</v>
      </c>
      <c r="P25" s="124">
        <v>0.65833333333333333</v>
      </c>
      <c r="Q25" s="124">
        <v>0.7</v>
      </c>
      <c r="R25" s="124">
        <v>0.74166666666666659</v>
      </c>
      <c r="S25" s="124">
        <v>0.78333333333333321</v>
      </c>
      <c r="T25" s="124">
        <v>0.82499999999999984</v>
      </c>
      <c r="U25" s="118"/>
    </row>
    <row r="26" spans="1:21" ht="18" customHeight="1" x14ac:dyDescent="0.25">
      <c r="A26" s="118"/>
      <c r="B26" s="119" t="s">
        <v>16</v>
      </c>
      <c r="C26" s="122" t="s">
        <v>43</v>
      </c>
      <c r="D26" s="122">
        <v>76</v>
      </c>
      <c r="E26" s="123">
        <v>576</v>
      </c>
      <c r="F26" s="122" t="s">
        <v>17</v>
      </c>
      <c r="G26" s="124">
        <v>0.28541666666666665</v>
      </c>
      <c r="H26" s="124">
        <v>0.32708333333333334</v>
      </c>
      <c r="I26" s="124">
        <v>0.36875000000000002</v>
      </c>
      <c r="J26" s="124">
        <v>0.41041666666666671</v>
      </c>
      <c r="K26" s="124">
        <v>0.45208333333333339</v>
      </c>
      <c r="L26" s="124">
        <v>0.49375000000000008</v>
      </c>
      <c r="M26" s="124">
        <v>0.53541666666666676</v>
      </c>
      <c r="N26" s="124">
        <v>0.57708333333333339</v>
      </c>
      <c r="O26" s="124">
        <v>0.61875000000000002</v>
      </c>
      <c r="P26" s="124">
        <v>0.66041666666666665</v>
      </c>
      <c r="Q26" s="124">
        <v>0.70208333333333328</v>
      </c>
      <c r="R26" s="124">
        <v>0.74374999999999991</v>
      </c>
      <c r="S26" s="124">
        <v>0.78541666666666654</v>
      </c>
      <c r="T26" s="124">
        <v>0.82708333333333317</v>
      </c>
      <c r="U26" s="118"/>
    </row>
    <row r="27" spans="1:21" s="116" customFormat="1" ht="18" customHeight="1" x14ac:dyDescent="0.25">
      <c r="A27" s="118"/>
      <c r="B27" s="129" t="s">
        <v>16</v>
      </c>
      <c r="C27" s="122" t="s">
        <v>42</v>
      </c>
      <c r="D27" s="126">
        <v>76</v>
      </c>
      <c r="E27" s="123">
        <v>0</v>
      </c>
      <c r="F27" s="126" t="s">
        <v>17</v>
      </c>
      <c r="G27" s="128">
        <v>0.28819444444444448</v>
      </c>
      <c r="H27" s="128">
        <v>0.32986111111111116</v>
      </c>
      <c r="I27" s="128">
        <v>0.37152777777777785</v>
      </c>
      <c r="J27" s="128">
        <v>0.41319444444444453</v>
      </c>
      <c r="K27" s="128">
        <v>0.45486111111111122</v>
      </c>
      <c r="L27" s="128">
        <v>0.4965277777777779</v>
      </c>
      <c r="M27" s="128">
        <v>0.53819444444444464</v>
      </c>
      <c r="N27" s="128">
        <v>0.57986111111111127</v>
      </c>
      <c r="O27" s="128">
        <v>0.6215277777777779</v>
      </c>
      <c r="P27" s="128">
        <v>0.66319444444444453</v>
      </c>
      <c r="Q27" s="128">
        <v>0.70486111111111116</v>
      </c>
      <c r="R27" s="128">
        <v>0.74652777777777779</v>
      </c>
      <c r="S27" s="128">
        <v>0.78819444444444442</v>
      </c>
      <c r="T27" s="128">
        <v>0.82986111111111105</v>
      </c>
      <c r="U27" s="118"/>
    </row>
    <row r="28" spans="1:21" ht="18" customHeight="1" x14ac:dyDescent="0.25">
      <c r="A28" s="118"/>
      <c r="B28" s="119" t="s">
        <v>34</v>
      </c>
      <c r="C28" s="122" t="s">
        <v>42</v>
      </c>
      <c r="D28" s="122">
        <v>1273</v>
      </c>
      <c r="E28" s="123">
        <v>341</v>
      </c>
      <c r="F28" s="122" t="s">
        <v>35</v>
      </c>
      <c r="G28" s="124">
        <v>0.2902777777777778</v>
      </c>
      <c r="H28" s="124">
        <v>0.33194444444444449</v>
      </c>
      <c r="I28" s="124">
        <v>0.37361111111111117</v>
      </c>
      <c r="J28" s="124">
        <v>0.41527777777777786</v>
      </c>
      <c r="K28" s="124">
        <v>0.45694444444444454</v>
      </c>
      <c r="L28" s="124">
        <v>0.49861111111111123</v>
      </c>
      <c r="M28" s="124">
        <v>0.54027777777777797</v>
      </c>
      <c r="N28" s="124">
        <v>0.5819444444444446</v>
      </c>
      <c r="O28" s="124">
        <v>0.62361111111111123</v>
      </c>
      <c r="P28" s="124">
        <v>0.66527777777777786</v>
      </c>
      <c r="Q28" s="124">
        <v>0.70694444444444449</v>
      </c>
      <c r="R28" s="124">
        <v>0.74861111111111112</v>
      </c>
      <c r="S28" s="124">
        <v>0.79027777777777775</v>
      </c>
      <c r="T28" s="124">
        <v>0.83194444444444438</v>
      </c>
      <c r="U28" s="118"/>
    </row>
    <row r="29" spans="1:21" ht="18" customHeight="1" x14ac:dyDescent="0.25">
      <c r="A29" s="118"/>
      <c r="B29" s="119" t="s">
        <v>32</v>
      </c>
      <c r="C29" s="122" t="s">
        <v>42</v>
      </c>
      <c r="D29" s="122">
        <v>1271</v>
      </c>
      <c r="E29" s="123">
        <v>234</v>
      </c>
      <c r="F29" s="122" t="s">
        <v>33</v>
      </c>
      <c r="G29" s="124">
        <v>0.29097222222222224</v>
      </c>
      <c r="H29" s="124">
        <v>0.33263888888888893</v>
      </c>
      <c r="I29" s="124">
        <v>0.37430555555555561</v>
      </c>
      <c r="J29" s="124">
        <v>0.4159722222222223</v>
      </c>
      <c r="K29" s="124">
        <v>0.45763888888888898</v>
      </c>
      <c r="L29" s="124">
        <v>0.49930555555555567</v>
      </c>
      <c r="M29" s="124">
        <v>0.54097222222222241</v>
      </c>
      <c r="N29" s="124">
        <v>0.58263888888888904</v>
      </c>
      <c r="O29" s="124">
        <v>0.62430555555555567</v>
      </c>
      <c r="P29" s="124">
        <v>0.6659722222222223</v>
      </c>
      <c r="Q29" s="124">
        <v>0.70763888888888893</v>
      </c>
      <c r="R29" s="124">
        <v>0.74930555555555556</v>
      </c>
      <c r="S29" s="124">
        <v>0.79097222222222219</v>
      </c>
      <c r="T29" s="124">
        <v>0.83263888888888882</v>
      </c>
      <c r="U29" s="118"/>
    </row>
    <row r="30" spans="1:21" ht="18" customHeight="1" x14ac:dyDescent="0.25">
      <c r="A30" s="118"/>
      <c r="B30" s="119" t="s">
        <v>24</v>
      </c>
      <c r="C30" s="122" t="s">
        <v>42</v>
      </c>
      <c r="D30" s="122">
        <v>1269</v>
      </c>
      <c r="E30" s="123">
        <v>476</v>
      </c>
      <c r="F30" s="122" t="s">
        <v>25</v>
      </c>
      <c r="G30" s="124">
        <v>0.29236111111111113</v>
      </c>
      <c r="H30" s="124">
        <v>0.33402777777777781</v>
      </c>
      <c r="I30" s="124">
        <v>0.3756944444444445</v>
      </c>
      <c r="J30" s="124">
        <v>0.41736111111111118</v>
      </c>
      <c r="K30" s="124">
        <v>0.45902777777777787</v>
      </c>
      <c r="L30" s="124">
        <v>0.50069444444444455</v>
      </c>
      <c r="M30" s="124">
        <v>0.54236111111111129</v>
      </c>
      <c r="N30" s="124">
        <v>0.58402777777777792</v>
      </c>
      <c r="O30" s="124">
        <v>0.62569444444444455</v>
      </c>
      <c r="P30" s="124">
        <v>0.66736111111111118</v>
      </c>
      <c r="Q30" s="124">
        <v>0.70902777777777781</v>
      </c>
      <c r="R30" s="124">
        <v>0.75069444444444444</v>
      </c>
      <c r="S30" s="124">
        <v>0.79236111111111107</v>
      </c>
      <c r="T30" s="124">
        <v>0.8340277777777777</v>
      </c>
      <c r="U30" s="118"/>
    </row>
    <row r="31" spans="1:21" ht="18" customHeight="1" x14ac:dyDescent="0.25">
      <c r="A31" s="118"/>
      <c r="B31" s="119" t="s">
        <v>48</v>
      </c>
      <c r="C31" s="122" t="s">
        <v>42</v>
      </c>
      <c r="D31" s="122">
        <v>311</v>
      </c>
      <c r="E31" s="123">
        <v>490</v>
      </c>
      <c r="F31" s="122" t="s">
        <v>49</v>
      </c>
      <c r="G31" s="124">
        <v>0.2951388888888889</v>
      </c>
      <c r="H31" s="124">
        <v>0.33680555555555558</v>
      </c>
      <c r="I31" s="124">
        <v>0.37847222222222227</v>
      </c>
      <c r="J31" s="124">
        <v>0.42013888888888895</v>
      </c>
      <c r="K31" s="124">
        <v>0.46180555555555564</v>
      </c>
      <c r="L31" s="124">
        <v>0.50347222222222232</v>
      </c>
      <c r="M31" s="124">
        <v>0.54513888888888906</v>
      </c>
      <c r="N31" s="124">
        <v>0.58680555555555569</v>
      </c>
      <c r="O31" s="124">
        <v>0.62847222222222232</v>
      </c>
      <c r="P31" s="124">
        <v>0.67013888888888895</v>
      </c>
      <c r="Q31" s="124">
        <v>0.71180555555555558</v>
      </c>
      <c r="R31" s="124">
        <v>0.75347222222222221</v>
      </c>
      <c r="S31" s="124">
        <v>0.79513888888888884</v>
      </c>
      <c r="T31" s="124">
        <v>0.83680555555555547</v>
      </c>
      <c r="U31" s="118"/>
    </row>
    <row r="32" spans="1:21" ht="18" customHeight="1" x14ac:dyDescent="0.25">
      <c r="A32" s="117"/>
      <c r="B32" s="119" t="s">
        <v>3</v>
      </c>
      <c r="C32" s="122" t="s">
        <v>42</v>
      </c>
      <c r="D32" s="122">
        <v>301</v>
      </c>
      <c r="E32" s="123">
        <v>436</v>
      </c>
      <c r="F32" s="122" t="s">
        <v>6</v>
      </c>
      <c r="G32" s="124">
        <v>0.2986111111111111</v>
      </c>
      <c r="H32" s="124">
        <v>0.34027777777777779</v>
      </c>
      <c r="I32" s="124">
        <v>0.38194444444444448</v>
      </c>
      <c r="J32" s="124">
        <v>0.42361111111111116</v>
      </c>
      <c r="K32" s="124">
        <v>0.46527777777777785</v>
      </c>
      <c r="L32" s="124">
        <v>0.50694444444444453</v>
      </c>
      <c r="M32" s="124">
        <v>0.54861111111111127</v>
      </c>
      <c r="N32" s="124">
        <v>0.5902777777777779</v>
      </c>
      <c r="O32" s="124">
        <v>0.63194444444444453</v>
      </c>
      <c r="P32" s="124">
        <v>0.67361111111111116</v>
      </c>
      <c r="Q32" s="124">
        <v>0.71527777777777779</v>
      </c>
      <c r="R32" s="124">
        <v>0.75694444444444442</v>
      </c>
      <c r="S32" s="124">
        <v>0.79861111111111105</v>
      </c>
      <c r="T32" s="124">
        <v>0.84027777777777768</v>
      </c>
      <c r="U32" s="117"/>
    </row>
    <row r="33" spans="1:21" s="116" customFormat="1" ht="18" customHeight="1" x14ac:dyDescent="0.25">
      <c r="A33" s="133"/>
      <c r="B33" s="125" t="s">
        <v>2</v>
      </c>
      <c r="C33" s="126" t="s">
        <v>43</v>
      </c>
      <c r="D33" s="126">
        <v>101</v>
      </c>
      <c r="E33" s="127">
        <v>696</v>
      </c>
      <c r="F33" s="126" t="s">
        <v>7</v>
      </c>
      <c r="G33" s="128">
        <v>0.30208333333333331</v>
      </c>
      <c r="H33" s="128">
        <v>0.34375</v>
      </c>
      <c r="I33" s="128">
        <v>0.38541666666666669</v>
      </c>
      <c r="J33" s="128">
        <v>0.42708333333333337</v>
      </c>
      <c r="K33" s="128">
        <v>0.46875000000000006</v>
      </c>
      <c r="L33" s="128">
        <v>0.51041666666666674</v>
      </c>
      <c r="M33" s="128">
        <v>0.55208333333333348</v>
      </c>
      <c r="N33" s="128">
        <v>0.59375000000000011</v>
      </c>
      <c r="O33" s="128">
        <v>0.63541666666666674</v>
      </c>
      <c r="P33" s="128">
        <v>0.67708333333333337</v>
      </c>
      <c r="Q33" s="128">
        <v>0.71875</v>
      </c>
      <c r="R33" s="128">
        <v>0.76041666666666663</v>
      </c>
      <c r="S33" s="128">
        <v>0.80208333333333326</v>
      </c>
      <c r="T33" s="128">
        <v>0.84374999999999989</v>
      </c>
      <c r="U33" s="133"/>
    </row>
    <row r="34" spans="1:21" ht="18" customHeight="1" x14ac:dyDescent="0.25">
      <c r="A34" s="118"/>
      <c r="U34" s="118"/>
    </row>
  </sheetData>
  <pageMargins left="0.7" right="0.7" top="0.75" bottom="0.75" header="0.3" footer="0.3"/>
  <pageSetup paperSize="8" scale="8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6969D70E4CE438F5193AE04AC7B6C" ma:contentTypeVersion="4" ma:contentTypeDescription="Create a new document." ma:contentTypeScope="" ma:versionID="68d0d61ac964732d3f6ef2c9a199201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ca295c6e8e4a425952cbf4511a4c12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4F1B4B-A48F-42FC-B069-E22914438E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EBF59AC-517D-45C7-8D6C-563752273B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BE2961-3DC6-415E-99B7-34AF390FD638}">
  <ds:schemaRefs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5342c311-eeff-47fc-a6b8-4b972bcec3a8}" enabled="1" method="Standard" siteId="{ff731495-b3c8-44b3-93f8-6fca8fc5a69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Input</vt:lpstr>
      <vt:lpstr>111 (Mo-Sun)</vt:lpstr>
      <vt:lpstr>'111 (Mo-Sun)'!Print_Area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ROUTE 111</dc:title>
  <dc:subject>TIMETABLE MASTER</dc:subject>
  <dc:creator>diva</dc:creator>
  <cp:keywords>TPI</cp:keywords>
  <cp:lastModifiedBy>Wendy George</cp:lastModifiedBy>
  <cp:lastPrinted>2014-08-27T15:34:13Z</cp:lastPrinted>
  <dcterms:created xsi:type="dcterms:W3CDTF">2014-05-30T09:53:03Z</dcterms:created>
  <dcterms:modified xsi:type="dcterms:W3CDTF">2026-09-07T14:02:17Z</dcterms:modified>
  <cp:category>2026 09 26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0x01010074E6969D70E4CE438F5193AE04AC7B6C</vt:lpwstr>
  </property>
  <property fmtid="{D5CDD505-2E9C-101B-9397-08002B2CF9AE}" pid="3" name="MediaServiceImageTags">
    <vt:lpwstr/>
  </property>
</Properties>
</file>